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Forecast" sheetId="2" state="visible" r:id="rId2"/>
    <sheet name="Back-test" sheetId="3" state="visible" r:id="rId3"/>
    <sheet name="History" sheetId="4" state="visible" r:id="rId4"/>
    <sheet name="Stages" sheetId="5" state="visible" r:id="rId5"/>
    <sheet name="Pipeline" sheetId="6" state="visible" r:id="rId6"/>
  </sheets>
  <definedNames/>
  <calcPr calcId="124519" fullCalcOnLoad="1"/>
</workbook>
</file>

<file path=xl/styles.xml><?xml version="1.0" encoding="utf-8"?>
<styleSheet xmlns="http://schemas.openxmlformats.org/spreadsheetml/2006/main">
  <numFmts count="5">
    <numFmt numFmtId="164" formatCode="yyyy-mm-dd"/>
    <numFmt numFmtId="165" formatCode="m/d/yyyy"/>
    <numFmt numFmtId="166" formatCode="$#,##0;($#,##0)"/>
    <numFmt numFmtId="167" formatCode="0.0%"/>
    <numFmt numFmtId="168" formatCode="mmm yyyy"/>
  </numFmts>
  <fonts count="6">
    <font>
      <name val="Calibri"/>
      <family val="2"/>
      <color theme="1"/>
      <sz val="11"/>
      <scheme val="minor"/>
    </font>
    <font>
      <b val="1"/>
      <color rgb="002B4CFF"/>
      <sz val="14"/>
    </font>
    <font>
      <i val="1"/>
      <color rgb="005B6577"/>
    </font>
    <font>
      <b val="1"/>
      <color rgb="000B1220"/>
    </font>
    <font>
      <b val="1"/>
    </font>
    <font>
      <i val="1"/>
    </font>
  </fonts>
  <fills count="4">
    <fill>
      <patternFill/>
    </fill>
    <fill>
      <patternFill patternType="gray125"/>
    </fill>
    <fill>
      <patternFill patternType="solid">
        <fgColor rgb="00EAEEFF"/>
      </patternFill>
    </fill>
    <fill>
      <patternFill patternType="solid">
        <fgColor rgb="00FFFDF0"/>
      </patternFill>
    </fill>
  </fills>
  <borders count="2">
    <border>
      <left/>
      <right/>
      <top/>
      <bottom/>
      <diagonal/>
    </border>
    <border>
      <top style="thin">
        <color rgb="000B1220"/>
      </top>
    </border>
  </borders>
  <cellStyleXfs count="1">
    <xf numFmtId="0" fontId="0" fillId="0" borderId="0"/>
  </cellStyleXfs>
  <cellXfs count="1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165" fontId="0" fillId="3" borderId="0" pivotButton="0" quotePrefix="0" xfId="0"/>
    <xf numFmtId="0" fontId="0" fillId="3" borderId="0" pivotButton="0" quotePrefix="0" xfId="0"/>
    <xf numFmtId="0" fontId="3" fillId="2" borderId="0" applyAlignment="1" pivotButton="0" quotePrefix="0" xfId="0">
      <alignment vertical="center" wrapText="1"/>
    </xf>
    <xf numFmtId="166" fontId="0" fillId="0" borderId="0" pivotButton="0" quotePrefix="0" xfId="0"/>
    <xf numFmtId="167" fontId="0" fillId="0" borderId="0" pivotButton="0" quotePrefix="0" xfId="0"/>
    <xf numFmtId="0" fontId="4" fillId="0" borderId="1" pivotButton="0" quotePrefix="0" xfId="0"/>
    <xf numFmtId="166" fontId="4" fillId="0" borderId="1" pivotButton="0" quotePrefix="0" xfId="0"/>
    <xf numFmtId="167" fontId="4" fillId="0" borderId="1" pivotButton="0" quotePrefix="0" xfId="0"/>
    <xf numFmtId="0" fontId="5" fillId="0" borderId="0" pivotButton="0" quotePrefix="0" xfId="0"/>
    <xf numFmtId="168" fontId="0" fillId="0" borderId="0" pivotButton="0" quotePrefix="0" xfId="0"/>
    <xf numFmtId="0" fontId="4" fillId="0" borderId="0" pivotButton="0" quotePrefix="0" xfId="0"/>
    <xf numFmtId="166"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00" customWidth="1" min="1" max="1"/>
  </cols>
  <sheetData>
    <row r="1">
      <c r="A1" s="1" t="inlineStr">
        <is>
          <t>Sales forecast template (baseline + weighted pipeline)</t>
        </is>
      </c>
    </row>
    <row r="3">
      <c r="A3" s="2" t="inlineStr">
        <is>
          <t>1. History: paste monthly revenue by region or product, at least 24 months: Month (the first day of the month), Region, Revenue. One row per region per month.</t>
        </is>
      </c>
    </row>
    <row r="4">
      <c r="A4" s="2" t="inlineStr">
        <is>
          <t>2. Stages: for each pipeline stage, how many opportunities reached it over the last two years and how many of those were won. The probability is your own win rate from that stage, not the CRM default.</t>
        </is>
      </c>
    </row>
    <row r="5">
      <c r="A5" s="2" t="inlineStr">
        <is>
          <t>3. Pipeline: paste open opportunities: deal, customer, region, type (New or Existing), stage, value and expected close month. Only New deals are added to the forecast; existing-customer business is already in the baseline.</t>
        </is>
      </c>
    </row>
    <row r="6">
      <c r="A6" s="2" t="inlineStr">
        <is>
          <t>4. Forecast: type the first month of the quarter to forecast in B2 and the growth window in B3 (3 = the last three months against the same months a year earlier). The regions in A6:A10 must match History and Pipeline.</t>
        </is>
      </c>
    </row>
    <row r="7">
      <c r="A7" s="2" t="inlineStr">
        <is>
          <t>5. Each region gets: same period last year, trailing growth, baseline = last year x (1 + growth), weighted new-business pipeline, and forecast = baseline + weighted pipeline. The monthly detail is underneath.</t>
        </is>
      </c>
    </row>
    <row r="8">
      <c r="A8" s="2" t="inlineStr">
        <is>
          <t>6. Back-test: type the first month of the last completed quarter. The same baseline method is run as if you had forecast that quarter, and compared with what actually happened.</t>
        </is>
      </c>
    </row>
    <row r="9">
      <c r="A9" s="2" t="inlineStr">
        <is>
          <t>7. Every month, save a copy of the Forecast sheet as values. Comparing those snapshots with actuals is the only honest measure of the full forecast, pipeline included.</t>
        </is>
      </c>
    </row>
    <row r="10">
      <c r="A10" s="2" t="inlineStr">
        <is>
          <t>The sample rows are an example company. Replace the yellow cells with your own.</t>
        </is>
      </c>
    </row>
    <row r="12">
      <c r="A12" s="3" t="inlineStr">
        <is>
          <t>Made by Covirage. Upload your own export at covirage.ai and every figure is computed and traced to its rows.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12" customWidth="1" min="3" max="3"/>
    <col width="14" customWidth="1" min="4" max="4"/>
    <col width="15" customWidth="1" min="5" max="5"/>
    <col width="13" customWidth="1" min="6" max="6"/>
    <col width="14" customWidth="1" min="7" max="7"/>
    <col width="14" customWidth="1" min="8" max="8"/>
  </cols>
  <sheetData>
    <row r="1">
      <c r="A1" s="1" t="inlineStr">
        <is>
          <t>Sales forecast: baseline + weighted new-business pipeline</t>
        </is>
      </c>
    </row>
    <row r="2">
      <c r="A2" t="inlineStr">
        <is>
          <t>First month of the forecast quarter</t>
        </is>
      </c>
      <c r="B2" s="4" t="n">
        <v>46388</v>
      </c>
      <c r="D2" s="3" t="inlineStr">
        <is>
          <t>USD. Baseline = same period last year x (1 + trailing growth). Forecast = baseline + weighted pipeline.</t>
        </is>
      </c>
    </row>
    <row r="3">
      <c r="A3" t="inlineStr">
        <is>
          <t>Growth window (months)</t>
        </is>
      </c>
      <c r="B3" s="5" t="n">
        <v>3</v>
      </c>
    </row>
    <row r="5">
      <c r="A5" s="6" t="inlineStr">
        <is>
          <t>Region</t>
        </is>
      </c>
      <c r="B5" s="6" t="inlineStr">
        <is>
          <t>Same quarter last year</t>
        </is>
      </c>
      <c r="C5" s="6" t="inlineStr">
        <is>
          <t>Trailing growth</t>
        </is>
      </c>
      <c r="D5" s="6" t="inlineStr">
        <is>
          <t>Baseline</t>
        </is>
      </c>
      <c r="E5" s="6" t="inlineStr">
        <is>
          <t>New-business pipeline</t>
        </is>
      </c>
      <c r="F5" s="6" t="inlineStr">
        <is>
          <t>Weighted probability</t>
        </is>
      </c>
      <c r="G5" s="6" t="inlineStr">
        <is>
          <t>Weighted pipeline</t>
        </is>
      </c>
      <c r="H5" s="6" t="inlineStr">
        <is>
          <t>Forecast</t>
        </is>
      </c>
    </row>
    <row r="6">
      <c r="A6" s="5" t="inlineStr">
        <is>
          <t>Northeast</t>
        </is>
      </c>
      <c r="B6" s="7">
        <f>SUM(C15:C17)</f>
        <v/>
      </c>
      <c r="C6" s="8">
        <f>IFERROR(SUMIFS(History!$C$5:$C$5000,History!$B$5:$B$5000,$A6,History!$A$5:$A$5000,"&gt;="&amp;DATE(YEAR($B$2),MONTH($B$2)-$B$3,1),History!$A$5:$A$5000,"&lt;"&amp;$B$2)/SUMIFS(History!$C$5:$C$5000,History!$B$5:$B$5000,$A6,History!$A$5:$A$5000,"&gt;="&amp;DATE(YEAR($B$2)-1,MONTH($B$2)-$B$3,1),History!$A$5:$A$5000,"&lt;"&amp;DATE(YEAR($B$2)-1,MONTH($B$2),1))-1,0)</f>
        <v/>
      </c>
      <c r="D6" s="7">
        <f>SUM(E15:E17)</f>
        <v/>
      </c>
      <c r="E6" s="7">
        <f>SUMIFS(Pipeline!$F$5:$F$2000,Pipeline!$C$5:$C$2000,$A6,Pipeline!$D$5:$D$2000,"New",Pipeline!$G$5:$G$2000,"&gt;="&amp;$B$2,Pipeline!$G$5:$G$2000,"&lt;"&amp;DATE(YEAR($B$2),MONTH($B$2)+3,1))</f>
        <v/>
      </c>
      <c r="F6" s="8">
        <f>IF(E6=0,0,G6/E6)</f>
        <v/>
      </c>
      <c r="G6" s="7">
        <f>SUM(F15:F17)</f>
        <v/>
      </c>
      <c r="H6" s="7">
        <f>D6+G6</f>
        <v/>
      </c>
    </row>
    <row r="7">
      <c r="A7" s="5" t="inlineStr">
        <is>
          <t>Southeast</t>
        </is>
      </c>
      <c r="B7" s="7">
        <f>SUM(C18:C20)</f>
        <v/>
      </c>
      <c r="C7" s="8">
        <f>IFERROR(SUMIFS(History!$C$5:$C$5000,History!$B$5:$B$5000,$A7,History!$A$5:$A$5000,"&gt;="&amp;DATE(YEAR($B$2),MONTH($B$2)-$B$3,1),History!$A$5:$A$5000,"&lt;"&amp;$B$2)/SUMIFS(History!$C$5:$C$5000,History!$B$5:$B$5000,$A7,History!$A$5:$A$5000,"&gt;="&amp;DATE(YEAR($B$2)-1,MONTH($B$2)-$B$3,1),History!$A$5:$A$5000,"&lt;"&amp;DATE(YEAR($B$2)-1,MONTH($B$2),1))-1,0)</f>
        <v/>
      </c>
      <c r="D7" s="7">
        <f>SUM(E18:E20)</f>
        <v/>
      </c>
      <c r="E7" s="7">
        <f>SUMIFS(Pipeline!$F$5:$F$2000,Pipeline!$C$5:$C$2000,$A7,Pipeline!$D$5:$D$2000,"New",Pipeline!$G$5:$G$2000,"&gt;="&amp;$B$2,Pipeline!$G$5:$G$2000,"&lt;"&amp;DATE(YEAR($B$2),MONTH($B$2)+3,1))</f>
        <v/>
      </c>
      <c r="F7" s="8">
        <f>IF(E7=0,0,G7/E7)</f>
        <v/>
      </c>
      <c r="G7" s="7">
        <f>SUM(F18:F20)</f>
        <v/>
      </c>
      <c r="H7" s="7">
        <f>D7+G7</f>
        <v/>
      </c>
    </row>
    <row r="8">
      <c r="A8" s="5" t="inlineStr">
        <is>
          <t>Midwest</t>
        </is>
      </c>
      <c r="B8" s="7">
        <f>SUM(C21:C23)</f>
        <v/>
      </c>
      <c r="C8" s="8">
        <f>IFERROR(SUMIFS(History!$C$5:$C$5000,History!$B$5:$B$5000,$A8,History!$A$5:$A$5000,"&gt;="&amp;DATE(YEAR($B$2),MONTH($B$2)-$B$3,1),History!$A$5:$A$5000,"&lt;"&amp;$B$2)/SUMIFS(History!$C$5:$C$5000,History!$B$5:$B$5000,$A8,History!$A$5:$A$5000,"&gt;="&amp;DATE(YEAR($B$2)-1,MONTH($B$2)-$B$3,1),History!$A$5:$A$5000,"&lt;"&amp;DATE(YEAR($B$2)-1,MONTH($B$2),1))-1,0)</f>
        <v/>
      </c>
      <c r="D8" s="7">
        <f>SUM(E21:E23)</f>
        <v/>
      </c>
      <c r="E8" s="7">
        <f>SUMIFS(Pipeline!$F$5:$F$2000,Pipeline!$C$5:$C$2000,$A8,Pipeline!$D$5:$D$2000,"New",Pipeline!$G$5:$G$2000,"&gt;="&amp;$B$2,Pipeline!$G$5:$G$2000,"&lt;"&amp;DATE(YEAR($B$2),MONTH($B$2)+3,1))</f>
        <v/>
      </c>
      <c r="F8" s="8">
        <f>IF(E8=0,0,G8/E8)</f>
        <v/>
      </c>
      <c r="G8" s="7">
        <f>SUM(F21:F23)</f>
        <v/>
      </c>
      <c r="H8" s="7">
        <f>D8+G8</f>
        <v/>
      </c>
    </row>
    <row r="9">
      <c r="A9" s="5" t="inlineStr">
        <is>
          <t>West</t>
        </is>
      </c>
      <c r="B9" s="7">
        <f>SUM(C24:C26)</f>
        <v/>
      </c>
      <c r="C9" s="8">
        <f>IFERROR(SUMIFS(History!$C$5:$C$5000,History!$B$5:$B$5000,$A9,History!$A$5:$A$5000,"&gt;="&amp;DATE(YEAR($B$2),MONTH($B$2)-$B$3,1),History!$A$5:$A$5000,"&lt;"&amp;$B$2)/SUMIFS(History!$C$5:$C$5000,History!$B$5:$B$5000,$A9,History!$A$5:$A$5000,"&gt;="&amp;DATE(YEAR($B$2)-1,MONTH($B$2)-$B$3,1),History!$A$5:$A$5000,"&lt;"&amp;DATE(YEAR($B$2)-1,MONTH($B$2),1))-1,0)</f>
        <v/>
      </c>
      <c r="D9" s="7">
        <f>SUM(E24:E26)</f>
        <v/>
      </c>
      <c r="E9" s="7">
        <f>SUMIFS(Pipeline!$F$5:$F$2000,Pipeline!$C$5:$C$2000,$A9,Pipeline!$D$5:$D$2000,"New",Pipeline!$G$5:$G$2000,"&gt;="&amp;$B$2,Pipeline!$G$5:$G$2000,"&lt;"&amp;DATE(YEAR($B$2),MONTH($B$2)+3,1))</f>
        <v/>
      </c>
      <c r="F9" s="8">
        <f>IF(E9=0,0,G9/E9)</f>
        <v/>
      </c>
      <c r="G9" s="7">
        <f>SUM(F24:F26)</f>
        <v/>
      </c>
      <c r="H9" s="7">
        <f>D9+G9</f>
        <v/>
      </c>
    </row>
    <row r="10">
      <c r="A10" s="5" t="inlineStr">
        <is>
          <t>Southwest</t>
        </is>
      </c>
      <c r="B10" s="7">
        <f>SUM(C27:C29)</f>
        <v/>
      </c>
      <c r="C10" s="8">
        <f>IFERROR(SUMIFS(History!$C$5:$C$5000,History!$B$5:$B$5000,$A10,History!$A$5:$A$5000,"&gt;="&amp;DATE(YEAR($B$2),MONTH($B$2)-$B$3,1),History!$A$5:$A$5000,"&lt;"&amp;$B$2)/SUMIFS(History!$C$5:$C$5000,History!$B$5:$B$5000,$A10,History!$A$5:$A$5000,"&gt;="&amp;DATE(YEAR($B$2)-1,MONTH($B$2)-$B$3,1),History!$A$5:$A$5000,"&lt;"&amp;DATE(YEAR($B$2)-1,MONTH($B$2),1))-1,0)</f>
        <v/>
      </c>
      <c r="D10" s="7">
        <f>SUM(E27:E29)</f>
        <v/>
      </c>
      <c r="E10" s="7">
        <f>SUMIFS(Pipeline!$F$5:$F$2000,Pipeline!$C$5:$C$2000,$A10,Pipeline!$D$5:$D$2000,"New",Pipeline!$G$5:$G$2000,"&gt;="&amp;$B$2,Pipeline!$G$5:$G$2000,"&lt;"&amp;DATE(YEAR($B$2),MONTH($B$2)+3,1))</f>
        <v/>
      </c>
      <c r="F10" s="8">
        <f>IF(E10=0,0,G10/E10)</f>
        <v/>
      </c>
      <c r="G10" s="7">
        <f>SUM(F27:F29)</f>
        <v/>
      </c>
      <c r="H10" s="7">
        <f>D10+G10</f>
        <v/>
      </c>
    </row>
    <row r="11">
      <c r="A11" s="9" t="inlineStr">
        <is>
          <t>Total</t>
        </is>
      </c>
      <c r="B11" s="10">
        <f>SUM(B6:B10)</f>
        <v/>
      </c>
      <c r="C11" s="11">
        <f>IF(B11=0,0,D11/B11-1)</f>
        <v/>
      </c>
      <c r="D11" s="10">
        <f>SUM(D6:D10)</f>
        <v/>
      </c>
      <c r="E11" s="10">
        <f>SUM(E6:E10)</f>
        <v/>
      </c>
      <c r="F11" s="11">
        <f>IF(E11=0,0,G11/E11)</f>
        <v/>
      </c>
      <c r="G11" s="10">
        <f>SUM(G6:G10)</f>
        <v/>
      </c>
      <c r="H11" s="10">
        <f>SUM(H6:H10)</f>
        <v/>
      </c>
    </row>
    <row r="12">
      <c r="A12" s="12" t="inlineStr">
        <is>
          <t>Forecast vs same quarter last year</t>
        </is>
      </c>
      <c r="H12" s="8">
        <f>IF(B11=0,0,H11/B11-1)</f>
        <v/>
      </c>
    </row>
    <row r="14">
      <c r="A14" s="6" t="inlineStr">
        <is>
          <t>Region</t>
        </is>
      </c>
      <c r="B14" s="6" t="inlineStr">
        <is>
          <t>Month</t>
        </is>
      </c>
      <c r="C14" s="6" t="inlineStr">
        <is>
          <t>Same month last year</t>
        </is>
      </c>
      <c r="D14" s="6" t="inlineStr">
        <is>
          <t>Trailing growth</t>
        </is>
      </c>
      <c r="E14" s="6" t="inlineStr">
        <is>
          <t>Baseline</t>
        </is>
      </c>
      <c r="F14" s="6" t="inlineStr">
        <is>
          <t>Weighted pipeline</t>
        </is>
      </c>
      <c r="G14" s="6" t="inlineStr">
        <is>
          <t>Forecast</t>
        </is>
      </c>
    </row>
    <row r="15">
      <c r="A15">
        <f>$A$6</f>
        <v/>
      </c>
      <c r="B15" s="13">
        <f>DATE(YEAR($B$2),MONTH($B$2)+0,1)</f>
        <v/>
      </c>
      <c r="C15" s="7">
        <f>SUMIFS(History!$C$5:$C$5000,History!$B$5:$B$5000,$A15,History!$A$5:$A$5000,DATE(YEAR(B15)-1,MONTH(B15),1))</f>
        <v/>
      </c>
      <c r="D15" s="8">
        <f>$C$6</f>
        <v/>
      </c>
      <c r="E15" s="7">
        <f>C15*(1+D15)</f>
        <v/>
      </c>
      <c r="F15" s="7">
        <f>SUMIFS(Pipeline!$I$5:$I$2000,Pipeline!$C$5:$C$2000,$A15,Pipeline!$D$5:$D$2000,"New",Pipeline!$G$5:$G$2000,"&gt;="&amp;B15,Pipeline!$G$5:$G$2000,"&lt;"&amp;DATE(YEAR(B15),MONTH(B15)+1,1))</f>
        <v/>
      </c>
      <c r="G15" s="7">
        <f>E15+F15</f>
        <v/>
      </c>
    </row>
    <row r="16">
      <c r="A16">
        <f>$A$6</f>
        <v/>
      </c>
      <c r="B16" s="13">
        <f>DATE(YEAR($B$2),MONTH($B$2)+1,1)</f>
        <v/>
      </c>
      <c r="C16" s="7">
        <f>SUMIFS(History!$C$5:$C$5000,History!$B$5:$B$5000,$A16,History!$A$5:$A$5000,DATE(YEAR(B16)-1,MONTH(B16),1))</f>
        <v/>
      </c>
      <c r="D16" s="8">
        <f>$C$6</f>
        <v/>
      </c>
      <c r="E16" s="7">
        <f>C16*(1+D16)</f>
        <v/>
      </c>
      <c r="F16" s="7">
        <f>SUMIFS(Pipeline!$I$5:$I$2000,Pipeline!$C$5:$C$2000,$A16,Pipeline!$D$5:$D$2000,"New",Pipeline!$G$5:$G$2000,"&gt;="&amp;B16,Pipeline!$G$5:$G$2000,"&lt;"&amp;DATE(YEAR(B16),MONTH(B16)+1,1))</f>
        <v/>
      </c>
      <c r="G16" s="7">
        <f>E16+F16</f>
        <v/>
      </c>
    </row>
    <row r="17">
      <c r="A17">
        <f>$A$6</f>
        <v/>
      </c>
      <c r="B17" s="13">
        <f>DATE(YEAR($B$2),MONTH($B$2)+2,1)</f>
        <v/>
      </c>
      <c r="C17" s="7">
        <f>SUMIFS(History!$C$5:$C$5000,History!$B$5:$B$5000,$A17,History!$A$5:$A$5000,DATE(YEAR(B17)-1,MONTH(B17),1))</f>
        <v/>
      </c>
      <c r="D17" s="8">
        <f>$C$6</f>
        <v/>
      </c>
      <c r="E17" s="7">
        <f>C17*(1+D17)</f>
        <v/>
      </c>
      <c r="F17" s="7">
        <f>SUMIFS(Pipeline!$I$5:$I$2000,Pipeline!$C$5:$C$2000,$A17,Pipeline!$D$5:$D$2000,"New",Pipeline!$G$5:$G$2000,"&gt;="&amp;B17,Pipeline!$G$5:$G$2000,"&lt;"&amp;DATE(YEAR(B17),MONTH(B17)+1,1))</f>
        <v/>
      </c>
      <c r="G17" s="7">
        <f>E17+F17</f>
        <v/>
      </c>
    </row>
    <row r="18">
      <c r="A18">
        <f>$A$7</f>
        <v/>
      </c>
      <c r="B18" s="13">
        <f>DATE(YEAR($B$2),MONTH($B$2)+0,1)</f>
        <v/>
      </c>
      <c r="C18" s="7">
        <f>SUMIFS(History!$C$5:$C$5000,History!$B$5:$B$5000,$A18,History!$A$5:$A$5000,DATE(YEAR(B18)-1,MONTH(B18),1))</f>
        <v/>
      </c>
      <c r="D18" s="8">
        <f>$C$7</f>
        <v/>
      </c>
      <c r="E18" s="7">
        <f>C18*(1+D18)</f>
        <v/>
      </c>
      <c r="F18" s="7">
        <f>SUMIFS(Pipeline!$I$5:$I$2000,Pipeline!$C$5:$C$2000,$A18,Pipeline!$D$5:$D$2000,"New",Pipeline!$G$5:$G$2000,"&gt;="&amp;B18,Pipeline!$G$5:$G$2000,"&lt;"&amp;DATE(YEAR(B18),MONTH(B18)+1,1))</f>
        <v/>
      </c>
      <c r="G18" s="7">
        <f>E18+F18</f>
        <v/>
      </c>
    </row>
    <row r="19">
      <c r="A19">
        <f>$A$7</f>
        <v/>
      </c>
      <c r="B19" s="13">
        <f>DATE(YEAR($B$2),MONTH($B$2)+1,1)</f>
        <v/>
      </c>
      <c r="C19" s="7">
        <f>SUMIFS(History!$C$5:$C$5000,History!$B$5:$B$5000,$A19,History!$A$5:$A$5000,DATE(YEAR(B19)-1,MONTH(B19),1))</f>
        <v/>
      </c>
      <c r="D19" s="8">
        <f>$C$7</f>
        <v/>
      </c>
      <c r="E19" s="7">
        <f>C19*(1+D19)</f>
        <v/>
      </c>
      <c r="F19" s="7">
        <f>SUMIFS(Pipeline!$I$5:$I$2000,Pipeline!$C$5:$C$2000,$A19,Pipeline!$D$5:$D$2000,"New",Pipeline!$G$5:$G$2000,"&gt;="&amp;B19,Pipeline!$G$5:$G$2000,"&lt;"&amp;DATE(YEAR(B19),MONTH(B19)+1,1))</f>
        <v/>
      </c>
      <c r="G19" s="7">
        <f>E19+F19</f>
        <v/>
      </c>
    </row>
    <row r="20">
      <c r="A20">
        <f>$A$7</f>
        <v/>
      </c>
      <c r="B20" s="13">
        <f>DATE(YEAR($B$2),MONTH($B$2)+2,1)</f>
        <v/>
      </c>
      <c r="C20" s="7">
        <f>SUMIFS(History!$C$5:$C$5000,History!$B$5:$B$5000,$A20,History!$A$5:$A$5000,DATE(YEAR(B20)-1,MONTH(B20),1))</f>
        <v/>
      </c>
      <c r="D20" s="8">
        <f>$C$7</f>
        <v/>
      </c>
      <c r="E20" s="7">
        <f>C20*(1+D20)</f>
        <v/>
      </c>
      <c r="F20" s="7">
        <f>SUMIFS(Pipeline!$I$5:$I$2000,Pipeline!$C$5:$C$2000,$A20,Pipeline!$D$5:$D$2000,"New",Pipeline!$G$5:$G$2000,"&gt;="&amp;B20,Pipeline!$G$5:$G$2000,"&lt;"&amp;DATE(YEAR(B20),MONTH(B20)+1,1))</f>
        <v/>
      </c>
      <c r="G20" s="7">
        <f>E20+F20</f>
        <v/>
      </c>
    </row>
    <row r="21">
      <c r="A21">
        <f>$A$8</f>
        <v/>
      </c>
      <c r="B21" s="13">
        <f>DATE(YEAR($B$2),MONTH($B$2)+0,1)</f>
        <v/>
      </c>
      <c r="C21" s="7">
        <f>SUMIFS(History!$C$5:$C$5000,History!$B$5:$B$5000,$A21,History!$A$5:$A$5000,DATE(YEAR(B21)-1,MONTH(B21),1))</f>
        <v/>
      </c>
      <c r="D21" s="8">
        <f>$C$8</f>
        <v/>
      </c>
      <c r="E21" s="7">
        <f>C21*(1+D21)</f>
        <v/>
      </c>
      <c r="F21" s="7">
        <f>SUMIFS(Pipeline!$I$5:$I$2000,Pipeline!$C$5:$C$2000,$A21,Pipeline!$D$5:$D$2000,"New",Pipeline!$G$5:$G$2000,"&gt;="&amp;B21,Pipeline!$G$5:$G$2000,"&lt;"&amp;DATE(YEAR(B21),MONTH(B21)+1,1))</f>
        <v/>
      </c>
      <c r="G21" s="7">
        <f>E21+F21</f>
        <v/>
      </c>
    </row>
    <row r="22">
      <c r="A22">
        <f>$A$8</f>
        <v/>
      </c>
      <c r="B22" s="13">
        <f>DATE(YEAR($B$2),MONTH($B$2)+1,1)</f>
        <v/>
      </c>
      <c r="C22" s="7">
        <f>SUMIFS(History!$C$5:$C$5000,History!$B$5:$B$5000,$A22,History!$A$5:$A$5000,DATE(YEAR(B22)-1,MONTH(B22),1))</f>
        <v/>
      </c>
      <c r="D22" s="8">
        <f>$C$8</f>
        <v/>
      </c>
      <c r="E22" s="7">
        <f>C22*(1+D22)</f>
        <v/>
      </c>
      <c r="F22" s="7">
        <f>SUMIFS(Pipeline!$I$5:$I$2000,Pipeline!$C$5:$C$2000,$A22,Pipeline!$D$5:$D$2000,"New",Pipeline!$G$5:$G$2000,"&gt;="&amp;B22,Pipeline!$G$5:$G$2000,"&lt;"&amp;DATE(YEAR(B22),MONTH(B22)+1,1))</f>
        <v/>
      </c>
      <c r="G22" s="7">
        <f>E22+F22</f>
        <v/>
      </c>
    </row>
    <row r="23">
      <c r="A23">
        <f>$A$8</f>
        <v/>
      </c>
      <c r="B23" s="13">
        <f>DATE(YEAR($B$2),MONTH($B$2)+2,1)</f>
        <v/>
      </c>
      <c r="C23" s="7">
        <f>SUMIFS(History!$C$5:$C$5000,History!$B$5:$B$5000,$A23,History!$A$5:$A$5000,DATE(YEAR(B23)-1,MONTH(B23),1))</f>
        <v/>
      </c>
      <c r="D23" s="8">
        <f>$C$8</f>
        <v/>
      </c>
      <c r="E23" s="7">
        <f>C23*(1+D23)</f>
        <v/>
      </c>
      <c r="F23" s="7">
        <f>SUMIFS(Pipeline!$I$5:$I$2000,Pipeline!$C$5:$C$2000,$A23,Pipeline!$D$5:$D$2000,"New",Pipeline!$G$5:$G$2000,"&gt;="&amp;B23,Pipeline!$G$5:$G$2000,"&lt;"&amp;DATE(YEAR(B23),MONTH(B23)+1,1))</f>
        <v/>
      </c>
      <c r="G23" s="7">
        <f>E23+F23</f>
        <v/>
      </c>
    </row>
    <row r="24">
      <c r="A24">
        <f>$A$9</f>
        <v/>
      </c>
      <c r="B24" s="13">
        <f>DATE(YEAR($B$2),MONTH($B$2)+0,1)</f>
        <v/>
      </c>
      <c r="C24" s="7">
        <f>SUMIFS(History!$C$5:$C$5000,History!$B$5:$B$5000,$A24,History!$A$5:$A$5000,DATE(YEAR(B24)-1,MONTH(B24),1))</f>
        <v/>
      </c>
      <c r="D24" s="8">
        <f>$C$9</f>
        <v/>
      </c>
      <c r="E24" s="7">
        <f>C24*(1+D24)</f>
        <v/>
      </c>
      <c r="F24" s="7">
        <f>SUMIFS(Pipeline!$I$5:$I$2000,Pipeline!$C$5:$C$2000,$A24,Pipeline!$D$5:$D$2000,"New",Pipeline!$G$5:$G$2000,"&gt;="&amp;B24,Pipeline!$G$5:$G$2000,"&lt;"&amp;DATE(YEAR(B24),MONTH(B24)+1,1))</f>
        <v/>
      </c>
      <c r="G24" s="7">
        <f>E24+F24</f>
        <v/>
      </c>
    </row>
    <row r="25">
      <c r="A25">
        <f>$A$9</f>
        <v/>
      </c>
      <c r="B25" s="13">
        <f>DATE(YEAR($B$2),MONTH($B$2)+1,1)</f>
        <v/>
      </c>
      <c r="C25" s="7">
        <f>SUMIFS(History!$C$5:$C$5000,History!$B$5:$B$5000,$A25,History!$A$5:$A$5000,DATE(YEAR(B25)-1,MONTH(B25),1))</f>
        <v/>
      </c>
      <c r="D25" s="8">
        <f>$C$9</f>
        <v/>
      </c>
      <c r="E25" s="7">
        <f>C25*(1+D25)</f>
        <v/>
      </c>
      <c r="F25" s="7">
        <f>SUMIFS(Pipeline!$I$5:$I$2000,Pipeline!$C$5:$C$2000,$A25,Pipeline!$D$5:$D$2000,"New",Pipeline!$G$5:$G$2000,"&gt;="&amp;B25,Pipeline!$G$5:$G$2000,"&lt;"&amp;DATE(YEAR(B25),MONTH(B25)+1,1))</f>
        <v/>
      </c>
      <c r="G25" s="7">
        <f>E25+F25</f>
        <v/>
      </c>
    </row>
    <row r="26">
      <c r="A26">
        <f>$A$9</f>
        <v/>
      </c>
      <c r="B26" s="13">
        <f>DATE(YEAR($B$2),MONTH($B$2)+2,1)</f>
        <v/>
      </c>
      <c r="C26" s="7">
        <f>SUMIFS(History!$C$5:$C$5000,History!$B$5:$B$5000,$A26,History!$A$5:$A$5000,DATE(YEAR(B26)-1,MONTH(B26),1))</f>
        <v/>
      </c>
      <c r="D26" s="8">
        <f>$C$9</f>
        <v/>
      </c>
      <c r="E26" s="7">
        <f>C26*(1+D26)</f>
        <v/>
      </c>
      <c r="F26" s="7">
        <f>SUMIFS(Pipeline!$I$5:$I$2000,Pipeline!$C$5:$C$2000,$A26,Pipeline!$D$5:$D$2000,"New",Pipeline!$G$5:$G$2000,"&gt;="&amp;B26,Pipeline!$G$5:$G$2000,"&lt;"&amp;DATE(YEAR(B26),MONTH(B26)+1,1))</f>
        <v/>
      </c>
      <c r="G26" s="7">
        <f>E26+F26</f>
        <v/>
      </c>
    </row>
    <row r="27">
      <c r="A27">
        <f>$A$10</f>
        <v/>
      </c>
      <c r="B27" s="13">
        <f>DATE(YEAR($B$2),MONTH($B$2)+0,1)</f>
        <v/>
      </c>
      <c r="C27" s="7">
        <f>SUMIFS(History!$C$5:$C$5000,History!$B$5:$B$5000,$A27,History!$A$5:$A$5000,DATE(YEAR(B27)-1,MONTH(B27),1))</f>
        <v/>
      </c>
      <c r="D27" s="8">
        <f>$C$10</f>
        <v/>
      </c>
      <c r="E27" s="7">
        <f>C27*(1+D27)</f>
        <v/>
      </c>
      <c r="F27" s="7">
        <f>SUMIFS(Pipeline!$I$5:$I$2000,Pipeline!$C$5:$C$2000,$A27,Pipeline!$D$5:$D$2000,"New",Pipeline!$G$5:$G$2000,"&gt;="&amp;B27,Pipeline!$G$5:$G$2000,"&lt;"&amp;DATE(YEAR(B27),MONTH(B27)+1,1))</f>
        <v/>
      </c>
      <c r="G27" s="7">
        <f>E27+F27</f>
        <v/>
      </c>
    </row>
    <row r="28">
      <c r="A28">
        <f>$A$10</f>
        <v/>
      </c>
      <c r="B28" s="13">
        <f>DATE(YEAR($B$2),MONTH($B$2)+1,1)</f>
        <v/>
      </c>
      <c r="C28" s="7">
        <f>SUMIFS(History!$C$5:$C$5000,History!$B$5:$B$5000,$A28,History!$A$5:$A$5000,DATE(YEAR(B28)-1,MONTH(B28),1))</f>
        <v/>
      </c>
      <c r="D28" s="8">
        <f>$C$10</f>
        <v/>
      </c>
      <c r="E28" s="7">
        <f>C28*(1+D28)</f>
        <v/>
      </c>
      <c r="F28" s="7">
        <f>SUMIFS(Pipeline!$I$5:$I$2000,Pipeline!$C$5:$C$2000,$A28,Pipeline!$D$5:$D$2000,"New",Pipeline!$G$5:$G$2000,"&gt;="&amp;B28,Pipeline!$G$5:$G$2000,"&lt;"&amp;DATE(YEAR(B28),MONTH(B28)+1,1))</f>
        <v/>
      </c>
      <c r="G28" s="7">
        <f>E28+F28</f>
        <v/>
      </c>
    </row>
    <row r="29">
      <c r="A29">
        <f>$A$10</f>
        <v/>
      </c>
      <c r="B29" s="13">
        <f>DATE(YEAR($B$2),MONTH($B$2)+2,1)</f>
        <v/>
      </c>
      <c r="C29" s="7">
        <f>SUMIFS(History!$C$5:$C$5000,History!$B$5:$B$5000,$A29,History!$A$5:$A$5000,DATE(YEAR(B29)-1,MONTH(B29),1))</f>
        <v/>
      </c>
      <c r="D29" s="8">
        <f>$C$10</f>
        <v/>
      </c>
      <c r="E29" s="7">
        <f>C29*(1+D29)</f>
        <v/>
      </c>
      <c r="F29" s="7">
        <f>SUMIFS(Pipeline!$I$5:$I$2000,Pipeline!$C$5:$C$2000,$A29,Pipeline!$D$5:$D$2000,"New",Pipeline!$G$5:$G$2000,"&gt;="&amp;B29,Pipeline!$G$5:$G$2000,"&lt;"&amp;DATE(YEAR(B29),MONTH(B29)+1,1))</f>
        <v/>
      </c>
      <c r="G29" s="7">
        <f>E29+F29</f>
        <v/>
      </c>
    </row>
    <row r="31">
      <c r="A31" s="14" t="inlineStr">
        <is>
          <t>Checks (must be 0)</t>
        </is>
      </c>
    </row>
    <row r="32">
      <c r="A32" t="inlineStr">
        <is>
          <t>Monthly forecast total - quarterly forecast total</t>
        </is>
      </c>
      <c r="B32" s="7">
        <f>ROUND(SUM(G15:G29)-H11,2)</f>
        <v/>
      </c>
    </row>
    <row r="33">
      <c r="A33" t="inlineStr">
        <is>
          <t>Weighted pipeline - sum of weighted New deals in the quarter</t>
        </is>
      </c>
      <c r="B33" s="7">
        <f>ROUND(G11-SUMIFS(Pipeline!$I$5:$I$2000,Pipeline!$D$5:$D$2000,"New",Pipeline!$G$5:$G$2000,"&gt;="&amp;$B$2,Pipeline!$G$5:$G$2000,"&lt;"&amp;DATE(YEAR($B$2),MONTH($B$2)+3,1)),2)</f>
        <v/>
      </c>
    </row>
    <row r="34">
      <c r="A34" t="inlineStr">
        <is>
          <t>History revenue for regions not listed in A6:A10, last 12 months</t>
        </is>
      </c>
      <c r="B34" s="7">
        <f>ROUND(SUMIFS(History!$C$5:$C$5000,History!$A$5:$A$5000,"&gt;="&amp;DATE(YEAR($B$2)-1,MONTH($B$2),1),History!$A$5:$A$5000,"&lt;"&amp;$B$2)-SUMIFS(History!$C$5:$C$5000,History!$B$5:$B$5000,$A$6,History!$A$5:$A$5000,"&gt;="&amp;DATE(YEAR($B$2)-1,MONTH($B$2),1),History!$A$5:$A$5000,"&lt;"&amp;$B$2)-SUMIFS(History!$C$5:$C$5000,History!$B$5:$B$5000,$A$7,History!$A$5:$A$5000,"&gt;="&amp;DATE(YEAR($B$2)-1,MONTH($B$2),1),History!$A$5:$A$5000,"&lt;"&amp;$B$2)-SUMIFS(History!$C$5:$C$5000,History!$B$5:$B$5000,$A$8,History!$A$5:$A$5000,"&gt;="&amp;DATE(YEAR($B$2)-1,MONTH($B$2),1),History!$A$5:$A$5000,"&lt;"&amp;$B$2)-SUMIFS(History!$C$5:$C$5000,History!$B$5:$B$5000,$A$9,History!$A$5:$A$5000,"&gt;="&amp;DATE(YEAR($B$2)-1,MONTH($B$2),1),History!$A$5:$A$5000,"&lt;"&amp;$B$2)-SUMIFS(History!$C$5:$C$5000,History!$B$5:$B$5000,$A$10,History!$A$5:$A$5000,"&gt;="&amp;DATE(YEAR($B$2)-1,MONTH($B$2),1),History!$A$5:$A$5000,"&lt;"&amp;$B$2),2)</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5" customWidth="1" min="2" max="2"/>
    <col width="12" customWidth="1" min="3" max="3"/>
    <col width="16" customWidth="1" min="4" max="4"/>
    <col width="14" customWidth="1" min="5" max="5"/>
    <col width="13" customWidth="1" min="6" max="6"/>
    <col width="10" customWidth="1" min="7" max="7"/>
  </cols>
  <sheetData>
    <row r="1">
      <c r="A1" s="1" t="inlineStr">
        <is>
          <t>Back-test: the baseline method on the last completed quarter</t>
        </is>
      </c>
    </row>
    <row r="2">
      <c r="A2" t="inlineStr">
        <is>
          <t>First month of the back-test quarter</t>
        </is>
      </c>
      <c r="B2" s="4" t="n">
        <v>46296</v>
      </c>
      <c r="D2" s="3" t="inlineStr">
        <is>
          <t>Forecast as if made the day before the quarter, from history only. Error = forecast - actual; positive = over-forecast.</t>
        </is>
      </c>
    </row>
    <row r="4">
      <c r="A4" s="6" t="inlineStr">
        <is>
          <t>Region</t>
        </is>
      </c>
      <c r="B4" s="6" t="inlineStr">
        <is>
          <t>Same quarter last year</t>
        </is>
      </c>
      <c r="C4" s="6" t="inlineStr">
        <is>
          <t>Trailing growth</t>
        </is>
      </c>
      <c r="D4" s="6" t="inlineStr">
        <is>
          <t>Back-test forecast</t>
        </is>
      </c>
      <c r="E4" s="6" t="inlineStr">
        <is>
          <t>Actual</t>
        </is>
      </c>
      <c r="F4" s="6" t="inlineStr">
        <is>
          <t>Error</t>
        </is>
      </c>
      <c r="G4" s="6" t="inlineStr">
        <is>
          <t>Error %</t>
        </is>
      </c>
    </row>
    <row r="5">
      <c r="A5">
        <f>Forecast!$A$6</f>
        <v/>
      </c>
      <c r="B5" s="7">
        <f>SUMIFS(History!$C$5:$C$5000,History!$B$5:$B$5000,$A5,History!$A$5:$A$5000,"&gt;="&amp;DATE(YEAR($B$2)-1,MONTH($B$2),1),History!$A$5:$A$5000,"&lt;"&amp;DATE(YEAR($B$2)-1,MONTH($B$2)+3,1))</f>
        <v/>
      </c>
      <c r="C5" s="8">
        <f>IFERROR(SUMIFS(History!$C$5:$C$5000,History!$B$5:$B$5000,$A5,History!$A$5:$A$5000,"&gt;="&amp;DATE(YEAR($B$2),MONTH($B$2)-Forecast!$B$3,1),History!$A$5:$A$5000,"&lt;"&amp;$B$2)/SUMIFS(History!$C$5:$C$5000,History!$B$5:$B$5000,$A5,History!$A$5:$A$5000,"&gt;="&amp;DATE(YEAR($B$2)-1,MONTH($B$2)-Forecast!$B$3,1),History!$A$5:$A$5000,"&lt;"&amp;DATE(YEAR($B$2)-1,MONTH($B$2),1))-1,0)</f>
        <v/>
      </c>
      <c r="D5" s="7">
        <f>B5*(1+C5)</f>
        <v/>
      </c>
      <c r="E5" s="7">
        <f>SUMIFS(History!$C$5:$C$5000,History!$B$5:$B$5000,$A5,History!$A$5:$A$5000,"&gt;="&amp;$B$2,History!$A$5:$A$5000,"&lt;"&amp;DATE(YEAR($B$2),MONTH($B$2)+3,1))</f>
        <v/>
      </c>
      <c r="F5" s="7">
        <f>D5-E5</f>
        <v/>
      </c>
      <c r="G5" s="8">
        <f>IF(E5=0,"",F5/E5)</f>
        <v/>
      </c>
    </row>
    <row r="6">
      <c r="A6">
        <f>Forecast!$A$7</f>
        <v/>
      </c>
      <c r="B6" s="7">
        <f>SUMIFS(History!$C$5:$C$5000,History!$B$5:$B$5000,$A6,History!$A$5:$A$5000,"&gt;="&amp;DATE(YEAR($B$2)-1,MONTH($B$2),1),History!$A$5:$A$5000,"&lt;"&amp;DATE(YEAR($B$2)-1,MONTH($B$2)+3,1))</f>
        <v/>
      </c>
      <c r="C6" s="8">
        <f>IFERROR(SUMIFS(History!$C$5:$C$5000,History!$B$5:$B$5000,$A6,History!$A$5:$A$5000,"&gt;="&amp;DATE(YEAR($B$2),MONTH($B$2)-Forecast!$B$3,1),History!$A$5:$A$5000,"&lt;"&amp;$B$2)/SUMIFS(History!$C$5:$C$5000,History!$B$5:$B$5000,$A6,History!$A$5:$A$5000,"&gt;="&amp;DATE(YEAR($B$2)-1,MONTH($B$2)-Forecast!$B$3,1),History!$A$5:$A$5000,"&lt;"&amp;DATE(YEAR($B$2)-1,MONTH($B$2),1))-1,0)</f>
        <v/>
      </c>
      <c r="D6" s="7">
        <f>B6*(1+C6)</f>
        <v/>
      </c>
      <c r="E6" s="7">
        <f>SUMIFS(History!$C$5:$C$5000,History!$B$5:$B$5000,$A6,History!$A$5:$A$5000,"&gt;="&amp;$B$2,History!$A$5:$A$5000,"&lt;"&amp;DATE(YEAR($B$2),MONTH($B$2)+3,1))</f>
        <v/>
      </c>
      <c r="F6" s="7">
        <f>D6-E6</f>
        <v/>
      </c>
      <c r="G6" s="8">
        <f>IF(E6=0,"",F6/E6)</f>
        <v/>
      </c>
    </row>
    <row r="7">
      <c r="A7">
        <f>Forecast!$A$8</f>
        <v/>
      </c>
      <c r="B7" s="7">
        <f>SUMIFS(History!$C$5:$C$5000,History!$B$5:$B$5000,$A7,History!$A$5:$A$5000,"&gt;="&amp;DATE(YEAR($B$2)-1,MONTH($B$2),1),History!$A$5:$A$5000,"&lt;"&amp;DATE(YEAR($B$2)-1,MONTH($B$2)+3,1))</f>
        <v/>
      </c>
      <c r="C7" s="8">
        <f>IFERROR(SUMIFS(History!$C$5:$C$5000,History!$B$5:$B$5000,$A7,History!$A$5:$A$5000,"&gt;="&amp;DATE(YEAR($B$2),MONTH($B$2)-Forecast!$B$3,1),History!$A$5:$A$5000,"&lt;"&amp;$B$2)/SUMIFS(History!$C$5:$C$5000,History!$B$5:$B$5000,$A7,History!$A$5:$A$5000,"&gt;="&amp;DATE(YEAR($B$2)-1,MONTH($B$2)-Forecast!$B$3,1),History!$A$5:$A$5000,"&lt;"&amp;DATE(YEAR($B$2)-1,MONTH($B$2),1))-1,0)</f>
        <v/>
      </c>
      <c r="D7" s="7">
        <f>B7*(1+C7)</f>
        <v/>
      </c>
      <c r="E7" s="7">
        <f>SUMIFS(History!$C$5:$C$5000,History!$B$5:$B$5000,$A7,History!$A$5:$A$5000,"&gt;="&amp;$B$2,History!$A$5:$A$5000,"&lt;"&amp;DATE(YEAR($B$2),MONTH($B$2)+3,1))</f>
        <v/>
      </c>
      <c r="F7" s="7">
        <f>D7-E7</f>
        <v/>
      </c>
      <c r="G7" s="8">
        <f>IF(E7=0,"",F7/E7)</f>
        <v/>
      </c>
    </row>
    <row r="8">
      <c r="A8">
        <f>Forecast!$A$9</f>
        <v/>
      </c>
      <c r="B8" s="7">
        <f>SUMIFS(History!$C$5:$C$5000,History!$B$5:$B$5000,$A8,History!$A$5:$A$5000,"&gt;="&amp;DATE(YEAR($B$2)-1,MONTH($B$2),1),History!$A$5:$A$5000,"&lt;"&amp;DATE(YEAR($B$2)-1,MONTH($B$2)+3,1))</f>
        <v/>
      </c>
      <c r="C8" s="8">
        <f>IFERROR(SUMIFS(History!$C$5:$C$5000,History!$B$5:$B$5000,$A8,History!$A$5:$A$5000,"&gt;="&amp;DATE(YEAR($B$2),MONTH($B$2)-Forecast!$B$3,1),History!$A$5:$A$5000,"&lt;"&amp;$B$2)/SUMIFS(History!$C$5:$C$5000,History!$B$5:$B$5000,$A8,History!$A$5:$A$5000,"&gt;="&amp;DATE(YEAR($B$2)-1,MONTH($B$2)-Forecast!$B$3,1),History!$A$5:$A$5000,"&lt;"&amp;DATE(YEAR($B$2)-1,MONTH($B$2),1))-1,0)</f>
        <v/>
      </c>
      <c r="D8" s="7">
        <f>B8*(1+C8)</f>
        <v/>
      </c>
      <c r="E8" s="7">
        <f>SUMIFS(History!$C$5:$C$5000,History!$B$5:$B$5000,$A8,History!$A$5:$A$5000,"&gt;="&amp;$B$2,History!$A$5:$A$5000,"&lt;"&amp;DATE(YEAR($B$2),MONTH($B$2)+3,1))</f>
        <v/>
      </c>
      <c r="F8" s="7">
        <f>D8-E8</f>
        <v/>
      </c>
      <c r="G8" s="8">
        <f>IF(E8=0,"",F8/E8)</f>
        <v/>
      </c>
    </row>
    <row r="9">
      <c r="A9">
        <f>Forecast!$A$10</f>
        <v/>
      </c>
      <c r="B9" s="7">
        <f>SUMIFS(History!$C$5:$C$5000,History!$B$5:$B$5000,$A9,History!$A$5:$A$5000,"&gt;="&amp;DATE(YEAR($B$2)-1,MONTH($B$2),1),History!$A$5:$A$5000,"&lt;"&amp;DATE(YEAR($B$2)-1,MONTH($B$2)+3,1))</f>
        <v/>
      </c>
      <c r="C9" s="8">
        <f>IFERROR(SUMIFS(History!$C$5:$C$5000,History!$B$5:$B$5000,$A9,History!$A$5:$A$5000,"&gt;="&amp;DATE(YEAR($B$2),MONTH($B$2)-Forecast!$B$3,1),History!$A$5:$A$5000,"&lt;"&amp;$B$2)/SUMIFS(History!$C$5:$C$5000,History!$B$5:$B$5000,$A9,History!$A$5:$A$5000,"&gt;="&amp;DATE(YEAR($B$2)-1,MONTH($B$2)-Forecast!$B$3,1),History!$A$5:$A$5000,"&lt;"&amp;DATE(YEAR($B$2)-1,MONTH($B$2),1))-1,0)</f>
        <v/>
      </c>
      <c r="D9" s="7">
        <f>B9*(1+C9)</f>
        <v/>
      </c>
      <c r="E9" s="7">
        <f>SUMIFS(History!$C$5:$C$5000,History!$B$5:$B$5000,$A9,History!$A$5:$A$5000,"&gt;="&amp;$B$2,History!$A$5:$A$5000,"&lt;"&amp;DATE(YEAR($B$2),MONTH($B$2)+3,1))</f>
        <v/>
      </c>
      <c r="F9" s="7">
        <f>D9-E9</f>
        <v/>
      </c>
      <c r="G9" s="8">
        <f>IF(E9=0,"",F9/E9)</f>
        <v/>
      </c>
    </row>
    <row r="10">
      <c r="A10" s="9" t="inlineStr">
        <is>
          <t>Total</t>
        </is>
      </c>
      <c r="B10" s="10">
        <f>SUM(B5:B9)</f>
        <v/>
      </c>
      <c r="C10" s="9" t="n"/>
      <c r="D10" s="10">
        <f>SUM(D5:D9)</f>
        <v/>
      </c>
      <c r="E10" s="10">
        <f>SUM(E5:E9)</f>
        <v/>
      </c>
      <c r="F10" s="10">
        <f>SUM(F5:F9)</f>
        <v/>
      </c>
      <c r="G10" s="11">
        <f>IF(E10=0,"",F10/E10)</f>
        <v/>
      </c>
    </row>
    <row r="12">
      <c r="A12" t="inlineStr">
        <is>
          <t>Weighted absolute error (sum of |error| / sum of actual)</t>
        </is>
      </c>
      <c r="G12" s="8">
        <f>IF(E10=0,"",(ABS(F5)+ABS(F6)+ABS(F7)+ABS(F8)+ABS(F9))/E10)</f>
        <v/>
      </c>
    </row>
    <row r="13">
      <c r="A13" t="inlineStr">
        <is>
          <t>Total bias (total error / total actual): + over-forecast, - under-forecast</t>
        </is>
      </c>
      <c r="G13" s="8">
        <f>G10</f>
        <v/>
      </c>
    </row>
    <row r="15">
      <c r="A15" s="3" t="inlineStr">
        <is>
          <t>The back-test tests the baseline only: the pipeline as it stood before that quarter is not in History. Keep monthly snapshots of Forecast to measure the whole forecast.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4"/>
  <sheetViews>
    <sheetView workbookViewId="0">
      <pane ySplit="4" topLeftCell="A5" activePane="bottomLeft" state="frozen"/>
      <selection pane="bottomLeft" activeCell="A1" sqref="A1"/>
    </sheetView>
  </sheetViews>
  <sheetFormatPr baseColWidth="8" defaultRowHeight="15"/>
  <cols>
    <col width="12" customWidth="1" min="1" max="1"/>
    <col width="16" customWidth="1" min="2" max="2"/>
    <col width="14" customWidth="1" min="3" max="3"/>
  </cols>
  <sheetData>
    <row r="1">
      <c r="A1" s="1" t="inlineStr">
        <is>
          <t>Monthly sales history</t>
        </is>
      </c>
    </row>
    <row r="2">
      <c r="A2" s="3" t="inlineStr">
        <is>
          <t>USD. Month is the first day of the month. One row per region (or product) per month.</t>
        </is>
      </c>
    </row>
    <row r="4">
      <c r="A4" s="6" t="inlineStr">
        <is>
          <t>Month</t>
        </is>
      </c>
      <c r="B4" s="6" t="inlineStr">
        <is>
          <t>Region</t>
        </is>
      </c>
      <c r="C4" s="6" t="inlineStr">
        <is>
          <t>Revenue</t>
        </is>
      </c>
    </row>
    <row r="5">
      <c r="A5" s="4" t="n">
        <v>45658</v>
      </c>
      <c r="B5" s="5" t="inlineStr">
        <is>
          <t>Northeast</t>
        </is>
      </c>
      <c r="C5" s="15" t="n">
        <v>716000</v>
      </c>
    </row>
    <row r="6">
      <c r="A6" s="4" t="n">
        <v>45658</v>
      </c>
      <c r="B6" s="5" t="inlineStr">
        <is>
          <t>Southeast</t>
        </is>
      </c>
      <c r="C6" s="15" t="n">
        <v>576000</v>
      </c>
    </row>
    <row r="7">
      <c r="A7" s="4" t="n">
        <v>45658</v>
      </c>
      <c r="B7" s="5" t="inlineStr">
        <is>
          <t>Midwest</t>
        </is>
      </c>
      <c r="C7" s="15" t="n">
        <v>375000</v>
      </c>
    </row>
    <row r="8">
      <c r="A8" s="4" t="n">
        <v>45658</v>
      </c>
      <c r="B8" s="5" t="inlineStr">
        <is>
          <t>West</t>
        </is>
      </c>
      <c r="C8" s="15" t="n">
        <v>668000</v>
      </c>
    </row>
    <row r="9">
      <c r="A9" s="4" t="n">
        <v>45658</v>
      </c>
      <c r="B9" s="5" t="inlineStr">
        <is>
          <t>Southwest</t>
        </is>
      </c>
      <c r="C9" s="15" t="n">
        <v>276000</v>
      </c>
    </row>
    <row r="10">
      <c r="A10" s="4" t="n">
        <v>45689</v>
      </c>
      <c r="B10" s="5" t="inlineStr">
        <is>
          <t>Northeast</t>
        </is>
      </c>
      <c r="C10" s="15" t="n">
        <v>739000</v>
      </c>
    </row>
    <row r="11">
      <c r="A11" s="4" t="n">
        <v>45689</v>
      </c>
      <c r="B11" s="5" t="inlineStr">
        <is>
          <t>Southeast</t>
        </is>
      </c>
      <c r="C11" s="15" t="n">
        <v>594000</v>
      </c>
    </row>
    <row r="12">
      <c r="A12" s="4" t="n">
        <v>45689</v>
      </c>
      <c r="B12" s="5" t="inlineStr">
        <is>
          <t>Midwest</t>
        </is>
      </c>
      <c r="C12" s="15" t="n">
        <v>387000</v>
      </c>
    </row>
    <row r="13">
      <c r="A13" s="4" t="n">
        <v>45689</v>
      </c>
      <c r="B13" s="5" t="inlineStr">
        <is>
          <t>West</t>
        </is>
      </c>
      <c r="C13" s="15" t="n">
        <v>689000</v>
      </c>
    </row>
    <row r="14">
      <c r="A14" s="4" t="n">
        <v>45689</v>
      </c>
      <c r="B14" s="5" t="inlineStr">
        <is>
          <t>Southwest</t>
        </is>
      </c>
      <c r="C14" s="15" t="n">
        <v>284000</v>
      </c>
    </row>
    <row r="15">
      <c r="A15" s="4" t="n">
        <v>45717</v>
      </c>
      <c r="B15" s="5" t="inlineStr">
        <is>
          <t>Northeast</t>
        </is>
      </c>
      <c r="C15" s="15" t="n">
        <v>784000</v>
      </c>
    </row>
    <row r="16">
      <c r="A16" s="4" t="n">
        <v>45717</v>
      </c>
      <c r="B16" s="5" t="inlineStr">
        <is>
          <t>Southeast</t>
        </is>
      </c>
      <c r="C16" s="15" t="n">
        <v>631000</v>
      </c>
    </row>
    <row r="17">
      <c r="A17" s="4" t="n">
        <v>45717</v>
      </c>
      <c r="B17" s="5" t="inlineStr">
        <is>
          <t>Midwest</t>
        </is>
      </c>
      <c r="C17" s="15" t="n">
        <v>411000</v>
      </c>
    </row>
    <row r="18">
      <c r="A18" s="4" t="n">
        <v>45717</v>
      </c>
      <c r="B18" s="5" t="inlineStr">
        <is>
          <t>West</t>
        </is>
      </c>
      <c r="C18" s="15" t="n">
        <v>731000</v>
      </c>
    </row>
    <row r="19">
      <c r="A19" s="4" t="n">
        <v>45717</v>
      </c>
      <c r="B19" s="5" t="inlineStr">
        <is>
          <t>Southwest</t>
        </is>
      </c>
      <c r="C19" s="15" t="n">
        <v>301000</v>
      </c>
    </row>
    <row r="20">
      <c r="A20" s="4" t="n">
        <v>45748</v>
      </c>
      <c r="B20" s="5" t="inlineStr">
        <is>
          <t>Northeast</t>
        </is>
      </c>
      <c r="C20" s="15" t="n">
        <v>717000</v>
      </c>
    </row>
    <row r="21">
      <c r="A21" s="4" t="n">
        <v>45748</v>
      </c>
      <c r="B21" s="5" t="inlineStr">
        <is>
          <t>Southeast</t>
        </is>
      </c>
      <c r="C21" s="15" t="n">
        <v>545000</v>
      </c>
    </row>
    <row r="22">
      <c r="A22" s="4" t="n">
        <v>45748</v>
      </c>
      <c r="B22" s="5" t="inlineStr">
        <is>
          <t>Midwest</t>
        </is>
      </c>
      <c r="C22" s="15" t="n">
        <v>387000</v>
      </c>
    </row>
    <row r="23">
      <c r="A23" s="4" t="n">
        <v>45748</v>
      </c>
      <c r="B23" s="5" t="inlineStr">
        <is>
          <t>West</t>
        </is>
      </c>
      <c r="C23" s="15" t="n">
        <v>602000</v>
      </c>
    </row>
    <row r="24">
      <c r="A24" s="4" t="n">
        <v>45748</v>
      </c>
      <c r="B24" s="5" t="inlineStr">
        <is>
          <t>Southwest</t>
        </is>
      </c>
      <c r="C24" s="15" t="n">
        <v>272000</v>
      </c>
    </row>
    <row r="25">
      <c r="A25" s="4" t="n">
        <v>45778</v>
      </c>
      <c r="B25" s="5" t="inlineStr">
        <is>
          <t>Northeast</t>
        </is>
      </c>
      <c r="C25" s="15" t="n">
        <v>733000</v>
      </c>
    </row>
    <row r="26">
      <c r="A26" s="4" t="n">
        <v>45778</v>
      </c>
      <c r="B26" s="5" t="inlineStr">
        <is>
          <t>Southeast</t>
        </is>
      </c>
      <c r="C26" s="15" t="n">
        <v>557000</v>
      </c>
    </row>
    <row r="27">
      <c r="A27" s="4" t="n">
        <v>45778</v>
      </c>
      <c r="B27" s="5" t="inlineStr">
        <is>
          <t>Midwest</t>
        </is>
      </c>
      <c r="C27" s="15" t="n">
        <v>396000</v>
      </c>
    </row>
    <row r="28">
      <c r="A28" s="4" t="n">
        <v>45778</v>
      </c>
      <c r="B28" s="5" t="inlineStr">
        <is>
          <t>West</t>
        </is>
      </c>
      <c r="C28" s="15" t="n">
        <v>616000</v>
      </c>
    </row>
    <row r="29">
      <c r="A29" s="4" t="n">
        <v>45778</v>
      </c>
      <c r="B29" s="5" t="inlineStr">
        <is>
          <t>Southwest</t>
        </is>
      </c>
      <c r="C29" s="15" t="n">
        <v>279000</v>
      </c>
    </row>
    <row r="30">
      <c r="A30" s="4" t="n">
        <v>45809</v>
      </c>
      <c r="B30" s="5" t="inlineStr">
        <is>
          <t>Northeast</t>
        </is>
      </c>
      <c r="C30" s="15" t="n">
        <v>750000</v>
      </c>
    </row>
    <row r="31">
      <c r="A31" s="4" t="n">
        <v>45809</v>
      </c>
      <c r="B31" s="5" t="inlineStr">
        <is>
          <t>Southeast</t>
        </is>
      </c>
      <c r="C31" s="15" t="n">
        <v>570000</v>
      </c>
    </row>
    <row r="32">
      <c r="A32" s="4" t="n">
        <v>45809</v>
      </c>
      <c r="B32" s="5" t="inlineStr">
        <is>
          <t>Midwest</t>
        </is>
      </c>
      <c r="C32" s="15" t="n">
        <v>405000</v>
      </c>
    </row>
    <row r="33">
      <c r="A33" s="4" t="n">
        <v>45809</v>
      </c>
      <c r="B33" s="5" t="inlineStr">
        <is>
          <t>West</t>
        </is>
      </c>
      <c r="C33" s="15" t="n">
        <v>630000</v>
      </c>
    </row>
    <row r="34">
      <c r="A34" s="4" t="n">
        <v>45809</v>
      </c>
      <c r="B34" s="5" t="inlineStr">
        <is>
          <t>Southwest</t>
        </is>
      </c>
      <c r="C34" s="15" t="n">
        <v>285000</v>
      </c>
    </row>
    <row r="35">
      <c r="A35" s="4" t="n">
        <v>45839</v>
      </c>
      <c r="B35" s="5" t="inlineStr">
        <is>
          <t>Northeast</t>
        </is>
      </c>
      <c r="C35" s="15" t="n">
        <v>725000</v>
      </c>
    </row>
    <row r="36">
      <c r="A36" s="4" t="n">
        <v>45839</v>
      </c>
      <c r="B36" s="5" t="inlineStr">
        <is>
          <t>Southeast</t>
        </is>
      </c>
      <c r="C36" s="15" t="n">
        <v>551000</v>
      </c>
    </row>
    <row r="37">
      <c r="A37" s="4" t="n">
        <v>45839</v>
      </c>
      <c r="B37" s="5" t="inlineStr">
        <is>
          <t>Midwest</t>
        </is>
      </c>
      <c r="C37" s="15" t="n">
        <v>392000</v>
      </c>
    </row>
    <row r="38">
      <c r="A38" s="4" t="n">
        <v>45839</v>
      </c>
      <c r="B38" s="5" t="inlineStr">
        <is>
          <t>West</t>
        </is>
      </c>
      <c r="C38" s="15" t="n">
        <v>609000</v>
      </c>
    </row>
    <row r="39">
      <c r="A39" s="4" t="n">
        <v>45839</v>
      </c>
      <c r="B39" s="5" t="inlineStr">
        <is>
          <t>Southwest</t>
        </is>
      </c>
      <c r="C39" s="15" t="n">
        <v>276000</v>
      </c>
    </row>
    <row r="40">
      <c r="A40" s="4" t="n">
        <v>45870</v>
      </c>
      <c r="B40" s="5" t="inlineStr">
        <is>
          <t>Northeast</t>
        </is>
      </c>
      <c r="C40" s="15" t="n">
        <v>708000</v>
      </c>
    </row>
    <row r="41">
      <c r="A41" s="4" t="n">
        <v>45870</v>
      </c>
      <c r="B41" s="5" t="inlineStr">
        <is>
          <t>Southeast</t>
        </is>
      </c>
      <c r="C41" s="15" t="n">
        <v>538000</v>
      </c>
    </row>
    <row r="42">
      <c r="A42" s="4" t="n">
        <v>45870</v>
      </c>
      <c r="B42" s="5" t="inlineStr">
        <is>
          <t>Midwest</t>
        </is>
      </c>
      <c r="C42" s="15" t="n">
        <v>382000</v>
      </c>
    </row>
    <row r="43">
      <c r="A43" s="4" t="n">
        <v>45870</v>
      </c>
      <c r="B43" s="5" t="inlineStr">
        <is>
          <t>West</t>
        </is>
      </c>
      <c r="C43" s="15" t="n">
        <v>595000</v>
      </c>
    </row>
    <row r="44">
      <c r="A44" s="4" t="n">
        <v>45870</v>
      </c>
      <c r="B44" s="5" t="inlineStr">
        <is>
          <t>Southwest</t>
        </is>
      </c>
      <c r="C44" s="15" t="n">
        <v>269000</v>
      </c>
    </row>
    <row r="45">
      <c r="A45" s="4" t="n">
        <v>45901</v>
      </c>
      <c r="B45" s="5" t="inlineStr">
        <is>
          <t>Northeast</t>
        </is>
      </c>
      <c r="C45" s="15" t="n">
        <v>742000</v>
      </c>
    </row>
    <row r="46">
      <c r="A46" s="4" t="n">
        <v>45901</v>
      </c>
      <c r="B46" s="5" t="inlineStr">
        <is>
          <t>Southeast</t>
        </is>
      </c>
      <c r="C46" s="15" t="n">
        <v>564000</v>
      </c>
    </row>
    <row r="47">
      <c r="A47" s="4" t="n">
        <v>45901</v>
      </c>
      <c r="B47" s="5" t="inlineStr">
        <is>
          <t>Midwest</t>
        </is>
      </c>
      <c r="C47" s="15" t="n">
        <v>400000</v>
      </c>
    </row>
    <row r="48">
      <c r="A48" s="4" t="n">
        <v>45901</v>
      </c>
      <c r="B48" s="5" t="inlineStr">
        <is>
          <t>West</t>
        </is>
      </c>
      <c r="C48" s="15" t="n">
        <v>623000</v>
      </c>
    </row>
    <row r="49">
      <c r="A49" s="4" t="n">
        <v>45901</v>
      </c>
      <c r="B49" s="5" t="inlineStr">
        <is>
          <t>Southwest</t>
        </is>
      </c>
      <c r="C49" s="15" t="n">
        <v>282000</v>
      </c>
    </row>
    <row r="50">
      <c r="A50" s="4" t="n">
        <v>45931</v>
      </c>
      <c r="B50" s="5" t="inlineStr">
        <is>
          <t>Northeast</t>
        </is>
      </c>
      <c r="C50" s="15" t="n">
        <v>800000</v>
      </c>
    </row>
    <row r="51">
      <c r="A51" s="4" t="n">
        <v>45931</v>
      </c>
      <c r="B51" s="5" t="inlineStr">
        <is>
          <t>Southeast</t>
        </is>
      </c>
      <c r="C51" s="15" t="n">
        <v>608000</v>
      </c>
    </row>
    <row r="52">
      <c r="A52" s="4" t="n">
        <v>45931</v>
      </c>
      <c r="B52" s="5" t="inlineStr">
        <is>
          <t>Midwest</t>
        </is>
      </c>
      <c r="C52" s="15" t="n">
        <v>432000</v>
      </c>
    </row>
    <row r="53">
      <c r="A53" s="4" t="n">
        <v>45931</v>
      </c>
      <c r="B53" s="5" t="inlineStr">
        <is>
          <t>West</t>
        </is>
      </c>
      <c r="C53" s="15" t="n">
        <v>672000</v>
      </c>
    </row>
    <row r="54">
      <c r="A54" s="4" t="n">
        <v>45931</v>
      </c>
      <c r="B54" s="5" t="inlineStr">
        <is>
          <t>Southwest</t>
        </is>
      </c>
      <c r="C54" s="15" t="n">
        <v>304000</v>
      </c>
    </row>
    <row r="55">
      <c r="A55" s="4" t="n">
        <v>45962</v>
      </c>
      <c r="B55" s="5" t="inlineStr">
        <is>
          <t>Northeast</t>
        </is>
      </c>
      <c r="C55" s="15" t="n">
        <v>825000</v>
      </c>
    </row>
    <row r="56">
      <c r="A56" s="4" t="n">
        <v>45962</v>
      </c>
      <c r="B56" s="5" t="inlineStr">
        <is>
          <t>Southeast</t>
        </is>
      </c>
      <c r="C56" s="15" t="n">
        <v>627000</v>
      </c>
    </row>
    <row r="57">
      <c r="A57" s="4" t="n">
        <v>45962</v>
      </c>
      <c r="B57" s="5" t="inlineStr">
        <is>
          <t>Midwest</t>
        </is>
      </c>
      <c r="C57" s="15" t="n">
        <v>446000</v>
      </c>
    </row>
    <row r="58">
      <c r="A58" s="4" t="n">
        <v>45962</v>
      </c>
      <c r="B58" s="5" t="inlineStr">
        <is>
          <t>West</t>
        </is>
      </c>
      <c r="C58" s="15" t="n">
        <v>693000</v>
      </c>
    </row>
    <row r="59">
      <c r="A59" s="4" t="n">
        <v>45962</v>
      </c>
      <c r="B59" s="5" t="inlineStr">
        <is>
          <t>Southwest</t>
        </is>
      </c>
      <c r="C59" s="15" t="n">
        <v>314000</v>
      </c>
    </row>
    <row r="60">
      <c r="A60" s="4" t="n">
        <v>45992</v>
      </c>
      <c r="B60" s="5" t="inlineStr">
        <is>
          <t>Northeast</t>
        </is>
      </c>
      <c r="C60" s="15" t="n">
        <v>875000</v>
      </c>
    </row>
    <row r="61">
      <c r="A61" s="4" t="n">
        <v>45992</v>
      </c>
      <c r="B61" s="5" t="inlineStr">
        <is>
          <t>Southeast</t>
        </is>
      </c>
      <c r="C61" s="15" t="n">
        <v>665000</v>
      </c>
    </row>
    <row r="62">
      <c r="A62" s="4" t="n">
        <v>45992</v>
      </c>
      <c r="B62" s="5" t="inlineStr">
        <is>
          <t>Midwest</t>
        </is>
      </c>
      <c r="C62" s="15" t="n">
        <v>472000</v>
      </c>
    </row>
    <row r="63">
      <c r="A63" s="4" t="n">
        <v>45992</v>
      </c>
      <c r="B63" s="5" t="inlineStr">
        <is>
          <t>West</t>
        </is>
      </c>
      <c r="C63" s="15" t="n">
        <v>735000</v>
      </c>
    </row>
    <row r="64">
      <c r="A64" s="4" t="n">
        <v>45992</v>
      </c>
      <c r="B64" s="5" t="inlineStr">
        <is>
          <t>Southwest</t>
        </is>
      </c>
      <c r="C64" s="15" t="n">
        <v>332000</v>
      </c>
    </row>
    <row r="65">
      <c r="A65" s="4" t="n">
        <v>46023</v>
      </c>
      <c r="B65" s="5" t="inlineStr">
        <is>
          <t>Northeast</t>
        </is>
      </c>
      <c r="C65" s="15" t="n">
        <v>768000</v>
      </c>
    </row>
    <row r="66">
      <c r="A66" s="4" t="n">
        <v>46023</v>
      </c>
      <c r="B66" s="5" t="inlineStr">
        <is>
          <t>Southeast</t>
        </is>
      </c>
      <c r="C66" s="15" t="n">
        <v>592000</v>
      </c>
    </row>
    <row r="67">
      <c r="A67" s="4" t="n">
        <v>46023</v>
      </c>
      <c r="B67" s="5" t="inlineStr">
        <is>
          <t>Midwest</t>
        </is>
      </c>
      <c r="C67" s="15" t="n">
        <v>416000</v>
      </c>
    </row>
    <row r="68">
      <c r="A68" s="4" t="n">
        <v>46023</v>
      </c>
      <c r="B68" s="5" t="inlineStr">
        <is>
          <t>West</t>
        </is>
      </c>
      <c r="C68" s="15" t="n">
        <v>656000</v>
      </c>
    </row>
    <row r="69">
      <c r="A69" s="4" t="n">
        <v>46023</v>
      </c>
      <c r="B69" s="5" t="inlineStr">
        <is>
          <t>Southwest</t>
        </is>
      </c>
      <c r="C69" s="15" t="n">
        <v>288000</v>
      </c>
    </row>
    <row r="70">
      <c r="A70" s="4" t="n">
        <v>46054</v>
      </c>
      <c r="B70" s="5" t="inlineStr">
        <is>
          <t>Northeast</t>
        </is>
      </c>
      <c r="C70" s="15" t="n">
        <v>792000</v>
      </c>
    </row>
    <row r="71">
      <c r="A71" s="4" t="n">
        <v>46054</v>
      </c>
      <c r="B71" s="5" t="inlineStr">
        <is>
          <t>Southeast</t>
        </is>
      </c>
      <c r="C71" s="15" t="n">
        <v>610000</v>
      </c>
    </row>
    <row r="72">
      <c r="A72" s="4" t="n">
        <v>46054</v>
      </c>
      <c r="B72" s="5" t="inlineStr">
        <is>
          <t>Midwest</t>
        </is>
      </c>
      <c r="C72" s="15" t="n">
        <v>429000</v>
      </c>
    </row>
    <row r="73">
      <c r="A73" s="4" t="n">
        <v>46054</v>
      </c>
      <c r="B73" s="5" t="inlineStr">
        <is>
          <t>West</t>
        </is>
      </c>
      <c r="C73" s="15" t="n">
        <v>676000</v>
      </c>
    </row>
    <row r="74">
      <c r="A74" s="4" t="n">
        <v>46054</v>
      </c>
      <c r="B74" s="5" t="inlineStr">
        <is>
          <t>Southwest</t>
        </is>
      </c>
      <c r="C74" s="15" t="n">
        <v>297000</v>
      </c>
    </row>
    <row r="75">
      <c r="A75" s="4" t="n">
        <v>46082</v>
      </c>
      <c r="B75" s="5" t="inlineStr">
        <is>
          <t>Northeast</t>
        </is>
      </c>
      <c r="C75" s="15" t="n">
        <v>840000</v>
      </c>
    </row>
    <row r="76">
      <c r="A76" s="4" t="n">
        <v>46082</v>
      </c>
      <c r="B76" s="5" t="inlineStr">
        <is>
          <t>Southeast</t>
        </is>
      </c>
      <c r="C76" s="15" t="n">
        <v>648000</v>
      </c>
    </row>
    <row r="77">
      <c r="A77" s="4" t="n">
        <v>46082</v>
      </c>
      <c r="B77" s="5" t="inlineStr">
        <is>
          <t>Midwest</t>
        </is>
      </c>
      <c r="C77" s="15" t="n">
        <v>455000</v>
      </c>
    </row>
    <row r="78">
      <c r="A78" s="4" t="n">
        <v>46082</v>
      </c>
      <c r="B78" s="5" t="inlineStr">
        <is>
          <t>West</t>
        </is>
      </c>
      <c r="C78" s="15" t="n">
        <v>718000</v>
      </c>
    </row>
    <row r="79">
      <c r="A79" s="4" t="n">
        <v>46082</v>
      </c>
      <c r="B79" s="5" t="inlineStr">
        <is>
          <t>Southwest</t>
        </is>
      </c>
      <c r="C79" s="15" t="n">
        <v>315000</v>
      </c>
    </row>
    <row r="80">
      <c r="A80" s="4" t="n">
        <v>46113</v>
      </c>
      <c r="B80" s="5" t="inlineStr">
        <is>
          <t>Northeast</t>
        </is>
      </c>
      <c r="C80" s="15" t="n">
        <v>767000</v>
      </c>
    </row>
    <row r="81">
      <c r="A81" s="4" t="n">
        <v>46113</v>
      </c>
      <c r="B81" s="5" t="inlineStr">
        <is>
          <t>Southeast</t>
        </is>
      </c>
      <c r="C81" s="15" t="n">
        <v>564000</v>
      </c>
    </row>
    <row r="82">
      <c r="A82" s="4" t="n">
        <v>46113</v>
      </c>
      <c r="B82" s="5" t="inlineStr">
        <is>
          <t>Midwest</t>
        </is>
      </c>
      <c r="C82" s="15" t="n">
        <v>430000</v>
      </c>
    </row>
    <row r="83">
      <c r="A83" s="4" t="n">
        <v>46113</v>
      </c>
      <c r="B83" s="5" t="inlineStr">
        <is>
          <t>West</t>
        </is>
      </c>
      <c r="C83" s="15" t="n">
        <v>599000</v>
      </c>
    </row>
    <row r="84">
      <c r="A84" s="4" t="n">
        <v>46113</v>
      </c>
      <c r="B84" s="5" t="inlineStr">
        <is>
          <t>Southwest</t>
        </is>
      </c>
      <c r="C84" s="15" t="n">
        <v>286000</v>
      </c>
    </row>
    <row r="85">
      <c r="A85" s="4" t="n">
        <v>46143</v>
      </c>
      <c r="B85" s="5" t="inlineStr">
        <is>
          <t>Northeast</t>
        </is>
      </c>
      <c r="C85" s="15" t="n">
        <v>784000</v>
      </c>
    </row>
    <row r="86">
      <c r="A86" s="4" t="n">
        <v>46143</v>
      </c>
      <c r="B86" s="5" t="inlineStr">
        <is>
          <t>Southeast</t>
        </is>
      </c>
      <c r="C86" s="15" t="n">
        <v>576000</v>
      </c>
    </row>
    <row r="87">
      <c r="A87" s="4" t="n">
        <v>46143</v>
      </c>
      <c r="B87" s="5" t="inlineStr">
        <is>
          <t>Midwest</t>
        </is>
      </c>
      <c r="C87" s="15" t="n">
        <v>440000</v>
      </c>
    </row>
    <row r="88">
      <c r="A88" s="4" t="n">
        <v>46143</v>
      </c>
      <c r="B88" s="5" t="inlineStr">
        <is>
          <t>West</t>
        </is>
      </c>
      <c r="C88" s="15" t="n">
        <v>613000</v>
      </c>
    </row>
    <row r="89">
      <c r="A89" s="4" t="n">
        <v>46143</v>
      </c>
      <c r="B89" s="5" t="inlineStr">
        <is>
          <t>Southwest</t>
        </is>
      </c>
      <c r="C89" s="15" t="n">
        <v>293000</v>
      </c>
    </row>
    <row r="90">
      <c r="A90" s="4" t="n">
        <v>46174</v>
      </c>
      <c r="B90" s="5" t="inlineStr">
        <is>
          <t>Northeast</t>
        </is>
      </c>
      <c r="C90" s="15" t="n">
        <v>802000</v>
      </c>
    </row>
    <row r="91">
      <c r="A91" s="4" t="n">
        <v>46174</v>
      </c>
      <c r="B91" s="5" t="inlineStr">
        <is>
          <t>Southeast</t>
        </is>
      </c>
      <c r="C91" s="15" t="n">
        <v>590000</v>
      </c>
    </row>
    <row r="92">
      <c r="A92" s="4" t="n">
        <v>46174</v>
      </c>
      <c r="B92" s="5" t="inlineStr">
        <is>
          <t>Midwest</t>
        </is>
      </c>
      <c r="C92" s="15" t="n">
        <v>450000</v>
      </c>
    </row>
    <row r="93">
      <c r="A93" s="4" t="n">
        <v>46174</v>
      </c>
      <c r="B93" s="5" t="inlineStr">
        <is>
          <t>West</t>
        </is>
      </c>
      <c r="C93" s="15" t="n">
        <v>627000</v>
      </c>
    </row>
    <row r="94">
      <c r="A94" s="4" t="n">
        <v>46174</v>
      </c>
      <c r="B94" s="5" t="inlineStr">
        <is>
          <t>Southwest</t>
        </is>
      </c>
      <c r="C94" s="15" t="n">
        <v>299000</v>
      </c>
    </row>
    <row r="95">
      <c r="A95" s="4" t="n">
        <v>46204</v>
      </c>
      <c r="B95" s="5" t="inlineStr">
        <is>
          <t>Northeast</t>
        </is>
      </c>
      <c r="C95" s="15" t="n">
        <v>768500</v>
      </c>
    </row>
    <row r="96">
      <c r="A96" s="4" t="n">
        <v>46204</v>
      </c>
      <c r="B96" s="5" t="inlineStr">
        <is>
          <t>Southeast</t>
        </is>
      </c>
      <c r="C96" s="15" t="n">
        <v>573040</v>
      </c>
    </row>
    <row r="97">
      <c r="A97" s="4" t="n">
        <v>46204</v>
      </c>
      <c r="B97" s="5" t="inlineStr">
        <is>
          <t>Midwest</t>
        </is>
      </c>
      <c r="C97" s="15" t="n">
        <v>431200</v>
      </c>
    </row>
    <row r="98">
      <c r="A98" s="4" t="n">
        <v>46204</v>
      </c>
      <c r="B98" s="5" t="inlineStr">
        <is>
          <t>West</t>
        </is>
      </c>
      <c r="C98" s="15" t="n">
        <v>615090</v>
      </c>
    </row>
    <row r="99">
      <c r="A99" s="4" t="n">
        <v>46204</v>
      </c>
      <c r="B99" s="5" t="inlineStr">
        <is>
          <t>Southwest</t>
        </is>
      </c>
      <c r="C99" s="15" t="n">
        <v>289800</v>
      </c>
    </row>
    <row r="100">
      <c r="A100" s="4" t="n">
        <v>46235</v>
      </c>
      <c r="B100" s="5" t="inlineStr">
        <is>
          <t>Northeast</t>
        </is>
      </c>
      <c r="C100" s="15" t="n">
        <v>750480</v>
      </c>
    </row>
    <row r="101">
      <c r="A101" s="4" t="n">
        <v>46235</v>
      </c>
      <c r="B101" s="5" t="inlineStr">
        <is>
          <t>Southeast</t>
        </is>
      </c>
      <c r="C101" s="15" t="n">
        <v>559520</v>
      </c>
    </row>
    <row r="102">
      <c r="A102" s="4" t="n">
        <v>46235</v>
      </c>
      <c r="B102" s="5" t="inlineStr">
        <is>
          <t>Midwest</t>
        </is>
      </c>
      <c r="C102" s="15" t="n">
        <v>420200</v>
      </c>
    </row>
    <row r="103">
      <c r="A103" s="4" t="n">
        <v>46235</v>
      </c>
      <c r="B103" s="5" t="inlineStr">
        <is>
          <t>West</t>
        </is>
      </c>
      <c r="C103" s="15" t="n">
        <v>600950</v>
      </c>
    </row>
    <row r="104">
      <c r="A104" s="4" t="n">
        <v>46235</v>
      </c>
      <c r="B104" s="5" t="inlineStr">
        <is>
          <t>Southwest</t>
        </is>
      </c>
      <c r="C104" s="15" t="n">
        <v>282450</v>
      </c>
    </row>
    <row r="105">
      <c r="A105" s="4" t="n">
        <v>46266</v>
      </c>
      <c r="B105" s="5" t="inlineStr">
        <is>
          <t>Northeast</t>
        </is>
      </c>
      <c r="C105" s="15" t="n">
        <v>786520</v>
      </c>
    </row>
    <row r="106">
      <c r="A106" s="4" t="n">
        <v>46266</v>
      </c>
      <c r="B106" s="5" t="inlineStr">
        <is>
          <t>Southeast</t>
        </is>
      </c>
      <c r="C106" s="15" t="n">
        <v>586560</v>
      </c>
    </row>
    <row r="107">
      <c r="A107" s="4" t="n">
        <v>46266</v>
      </c>
      <c r="B107" s="5" t="inlineStr">
        <is>
          <t>Midwest</t>
        </is>
      </c>
      <c r="C107" s="15" t="n">
        <v>440000</v>
      </c>
    </row>
    <row r="108">
      <c r="A108" s="4" t="n">
        <v>46266</v>
      </c>
      <c r="B108" s="5" t="inlineStr">
        <is>
          <t>West</t>
        </is>
      </c>
      <c r="C108" s="15" t="n">
        <v>629230</v>
      </c>
    </row>
    <row r="109">
      <c r="A109" s="4" t="n">
        <v>46266</v>
      </c>
      <c r="B109" s="5" t="inlineStr">
        <is>
          <t>Southwest</t>
        </is>
      </c>
      <c r="C109" s="15" t="n">
        <v>296100</v>
      </c>
    </row>
    <row r="110">
      <c r="A110" s="4" t="n">
        <v>46296</v>
      </c>
      <c r="B110" s="5" t="inlineStr">
        <is>
          <t>Northeast</t>
        </is>
      </c>
      <c r="C110" s="15" t="n">
        <v>864000</v>
      </c>
    </row>
    <row r="111">
      <c r="A111" s="4" t="n">
        <v>46296</v>
      </c>
      <c r="B111" s="5" t="inlineStr">
        <is>
          <t>Southeast</t>
        </is>
      </c>
      <c r="C111" s="15" t="n">
        <v>626240</v>
      </c>
    </row>
    <row r="112">
      <c r="A112" s="4" t="n">
        <v>46296</v>
      </c>
      <c r="B112" s="5" t="inlineStr">
        <is>
          <t>Midwest</t>
        </is>
      </c>
      <c r="C112" s="15" t="n">
        <v>483840</v>
      </c>
    </row>
    <row r="113">
      <c r="A113" s="4" t="n">
        <v>46296</v>
      </c>
      <c r="B113" s="5" t="inlineStr">
        <is>
          <t>West</t>
        </is>
      </c>
      <c r="C113" s="15" t="n">
        <v>658560</v>
      </c>
    </row>
    <row r="114">
      <c r="A114" s="4" t="n">
        <v>46296</v>
      </c>
      <c r="B114" s="5" t="inlineStr">
        <is>
          <t>Southwest</t>
        </is>
      </c>
      <c r="C114" s="15" t="n">
        <v>319200</v>
      </c>
    </row>
    <row r="115">
      <c r="A115" s="4" t="n">
        <v>46327</v>
      </c>
      <c r="B115" s="5" t="inlineStr">
        <is>
          <t>Northeast</t>
        </is>
      </c>
      <c r="C115" s="15" t="n">
        <v>891000</v>
      </c>
    </row>
    <row r="116">
      <c r="A116" s="4" t="n">
        <v>46327</v>
      </c>
      <c r="B116" s="5" t="inlineStr">
        <is>
          <t>Southeast</t>
        </is>
      </c>
      <c r="C116" s="15" t="n">
        <v>645810</v>
      </c>
    </row>
    <row r="117">
      <c r="A117" s="4" t="n">
        <v>46327</v>
      </c>
      <c r="B117" s="5" t="inlineStr">
        <is>
          <t>Midwest</t>
        </is>
      </c>
      <c r="C117" s="15" t="n">
        <v>499520</v>
      </c>
    </row>
    <row r="118">
      <c r="A118" s="4" t="n">
        <v>46327</v>
      </c>
      <c r="B118" s="5" t="inlineStr">
        <is>
          <t>West</t>
        </is>
      </c>
      <c r="C118" s="15" t="n">
        <v>679140</v>
      </c>
    </row>
    <row r="119">
      <c r="A119" s="4" t="n">
        <v>46327</v>
      </c>
      <c r="B119" s="5" t="inlineStr">
        <is>
          <t>Southwest</t>
        </is>
      </c>
      <c r="C119" s="15" t="n">
        <v>329700</v>
      </c>
    </row>
    <row r="120">
      <c r="A120" s="4" t="n">
        <v>46357</v>
      </c>
      <c r="B120" s="5" t="inlineStr">
        <is>
          <t>Northeast</t>
        </is>
      </c>
      <c r="C120" s="15" t="n">
        <v>945000</v>
      </c>
    </row>
    <row r="121">
      <c r="A121" s="4" t="n">
        <v>46357</v>
      </c>
      <c r="B121" s="5" t="inlineStr">
        <is>
          <t>Southeast</t>
        </is>
      </c>
      <c r="C121" s="15" t="n">
        <v>684950</v>
      </c>
    </row>
    <row r="122">
      <c r="A122" s="4" t="n">
        <v>46357</v>
      </c>
      <c r="B122" s="5" t="inlineStr">
        <is>
          <t>Midwest</t>
        </is>
      </c>
      <c r="C122" s="15" t="n">
        <v>528640</v>
      </c>
    </row>
    <row r="123">
      <c r="A123" s="4" t="n">
        <v>46357</v>
      </c>
      <c r="B123" s="5" t="inlineStr">
        <is>
          <t>West</t>
        </is>
      </c>
      <c r="C123" s="15" t="n">
        <v>720300</v>
      </c>
    </row>
    <row r="124">
      <c r="A124" s="4" t="n">
        <v>46357</v>
      </c>
      <c r="B124" s="5" t="inlineStr">
        <is>
          <t>Southwest</t>
        </is>
      </c>
      <c r="C124" s="15" t="n">
        <v>348600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14" customWidth="1" min="1" max="1"/>
    <col width="18" customWidth="1" min="2" max="2"/>
    <col width="10" customWidth="1" min="3" max="3"/>
    <col width="12" customWidth="1" min="4" max="4"/>
  </cols>
  <sheetData>
    <row r="1">
      <c r="A1" s="1" t="inlineStr">
        <is>
          <t>Stage probabilities from your own history</t>
        </is>
      </c>
    </row>
    <row r="2">
      <c r="A2" s="3" t="inlineStr">
        <is>
          <t>Probability = won / reached: of the opportunities that reached this stage, the share that were won.</t>
        </is>
      </c>
    </row>
    <row r="4">
      <c r="A4" s="6" t="inlineStr">
        <is>
          <t>Stage</t>
        </is>
      </c>
      <c r="B4" s="6" t="inlineStr">
        <is>
          <t>Reached the stage</t>
        </is>
      </c>
      <c r="C4" s="6" t="inlineStr">
        <is>
          <t>Won</t>
        </is>
      </c>
      <c r="D4" s="6" t="inlineStr">
        <is>
          <t>Probability</t>
        </is>
      </c>
    </row>
    <row r="5">
      <c r="A5" s="5" t="inlineStr">
        <is>
          <t>Qualify</t>
        </is>
      </c>
      <c r="B5" s="5" t="n">
        <v>200</v>
      </c>
      <c r="C5" s="5" t="n">
        <v>20</v>
      </c>
      <c r="D5" s="8">
        <f>IF(B5=0,0,C5/B5)</f>
        <v/>
      </c>
    </row>
    <row r="6">
      <c r="A6" s="5" t="inlineStr">
        <is>
          <t>Discover</t>
        </is>
      </c>
      <c r="B6" s="5" t="n">
        <v>120</v>
      </c>
      <c r="C6" s="5" t="n">
        <v>30</v>
      </c>
      <c r="D6" s="8">
        <f>IF(B6=0,0,C6/B6)</f>
        <v/>
      </c>
    </row>
    <row r="7">
      <c r="A7" s="5" t="inlineStr">
        <is>
          <t>Propose</t>
        </is>
      </c>
      <c r="B7" s="5" t="n">
        <v>75</v>
      </c>
      <c r="C7" s="5" t="n">
        <v>30</v>
      </c>
      <c r="D7" s="8">
        <f>IF(B7=0,0,C7/B7)</f>
        <v/>
      </c>
    </row>
    <row r="8">
      <c r="A8" s="5" t="inlineStr">
        <is>
          <t>Negotiate</t>
        </is>
      </c>
      <c r="B8" s="5" t="n">
        <v>50</v>
      </c>
      <c r="C8" s="5" t="n">
        <v>30</v>
      </c>
      <c r="D8" s="8">
        <f>IF(B8=0,0,C8/B8)</f>
        <v/>
      </c>
    </row>
    <row r="9">
      <c r="A9" s="5" t="inlineStr">
        <is>
          <t>Commit</t>
        </is>
      </c>
      <c r="B9" s="5" t="n">
        <v>35</v>
      </c>
      <c r="C9" s="5" t="n">
        <v>28</v>
      </c>
      <c r="D9" s="8">
        <f>IF(B9=0,0,C9/B9)</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ySplit="4" topLeftCell="A5" activePane="bottomLeft" state="frozen"/>
      <selection pane="bottomLeft" activeCell="A1" sqref="A1"/>
    </sheetView>
  </sheetViews>
  <sheetFormatPr baseColWidth="8" defaultRowHeight="15"/>
  <cols>
    <col width="9" customWidth="1" min="1" max="1"/>
    <col width="24" customWidth="1" min="2" max="2"/>
    <col width="12" customWidth="1" min="3" max="3"/>
    <col width="10" customWidth="1" min="4" max="4"/>
    <col width="12" customWidth="1" min="5" max="5"/>
    <col width="12" customWidth="1" min="6" max="6"/>
    <col width="12" customWidth="1" min="7" max="7"/>
    <col width="11" customWidth="1" min="8" max="8"/>
    <col width="14" customWidth="1" min="9" max="9"/>
  </cols>
  <sheetData>
    <row r="1">
      <c r="A1" s="1" t="inlineStr">
        <is>
          <t>Open pipeline</t>
        </is>
      </c>
    </row>
    <row r="2">
      <c r="A2" s="3" t="inlineStr">
        <is>
          <t>USD. Type is New (new customer) or Existing. Close month is the first day of the expected month.</t>
        </is>
      </c>
    </row>
    <row r="4">
      <c r="A4" s="6" t="inlineStr">
        <is>
          <t>Deal</t>
        </is>
      </c>
      <c r="B4" s="6" t="inlineStr">
        <is>
          <t>Customer</t>
        </is>
      </c>
      <c r="C4" s="6" t="inlineStr">
        <is>
          <t>Region</t>
        </is>
      </c>
      <c r="D4" s="6" t="inlineStr">
        <is>
          <t>Type</t>
        </is>
      </c>
      <c r="E4" s="6" t="inlineStr">
        <is>
          <t>Stage</t>
        </is>
      </c>
      <c r="F4" s="6" t="inlineStr">
        <is>
          <t>Value</t>
        </is>
      </c>
      <c r="G4" s="6" t="inlineStr">
        <is>
          <t>Close month</t>
        </is>
      </c>
      <c r="H4" s="6" t="inlineStr">
        <is>
          <t>Probability</t>
        </is>
      </c>
      <c r="I4" s="6" t="inlineStr">
        <is>
          <t>Weighted value</t>
        </is>
      </c>
    </row>
    <row r="5">
      <c r="A5" s="5" t="inlineStr">
        <is>
          <t>D-3101</t>
        </is>
      </c>
      <c r="B5" s="5" t="inlineStr">
        <is>
          <t>Harborview Medical</t>
        </is>
      </c>
      <c r="C5" s="5" t="inlineStr">
        <is>
          <t>Northeast</t>
        </is>
      </c>
      <c r="D5" s="5" t="inlineStr">
        <is>
          <t>New</t>
        </is>
      </c>
      <c r="E5" s="5" t="inlineStr">
        <is>
          <t>Qualify</t>
        </is>
      </c>
      <c r="F5" s="15" t="n">
        <v>40000</v>
      </c>
      <c r="G5" s="4" t="n">
        <v>46447</v>
      </c>
      <c r="H5" s="8">
        <f>IF(E5="","",IFERROR(INDEX(Stages!$D$5:$D$50,MATCH(E5,Stages!$A$5:$A$50,0)),0))</f>
        <v/>
      </c>
      <c r="I5" s="7">
        <f>IF(E5="","",F5*H5)</f>
        <v/>
      </c>
    </row>
    <row r="6">
      <c r="A6" s="5" t="inlineStr">
        <is>
          <t>D-3102</t>
        </is>
      </c>
      <c r="B6" s="5" t="inlineStr">
        <is>
          <t>Granite State Foods</t>
        </is>
      </c>
      <c r="C6" s="5" t="inlineStr">
        <is>
          <t>Northeast</t>
        </is>
      </c>
      <c r="D6" s="5" t="inlineStr">
        <is>
          <t>New</t>
        </is>
      </c>
      <c r="E6" s="5" t="inlineStr">
        <is>
          <t>Discover</t>
        </is>
      </c>
      <c r="F6" s="15" t="n">
        <v>120000</v>
      </c>
      <c r="G6" s="4" t="n">
        <v>46419</v>
      </c>
      <c r="H6" s="8">
        <f>IF(E6="","",IFERROR(INDEX(Stages!$D$5:$D$50,MATCH(E6,Stages!$A$5:$A$50,0)),0))</f>
        <v/>
      </c>
      <c r="I6" s="7">
        <f>IF(E6="","",F6*H6)</f>
        <v/>
      </c>
    </row>
    <row r="7">
      <c r="A7" s="5" t="inlineStr">
        <is>
          <t>D-3103</t>
        </is>
      </c>
      <c r="B7" s="5" t="inlineStr">
        <is>
          <t>Liberty Tool Works</t>
        </is>
      </c>
      <c r="C7" s="5" t="inlineStr">
        <is>
          <t>Northeast</t>
        </is>
      </c>
      <c r="D7" s="5" t="inlineStr">
        <is>
          <t>New</t>
        </is>
      </c>
      <c r="E7" s="5" t="inlineStr">
        <is>
          <t>Negotiate</t>
        </is>
      </c>
      <c r="F7" s="15" t="n">
        <v>150000</v>
      </c>
      <c r="G7" s="4" t="n">
        <v>46388</v>
      </c>
      <c r="H7" s="8">
        <f>IF(E7="","",IFERROR(INDEX(Stages!$D$5:$D$50,MATCH(E7,Stages!$A$5:$A$50,0)),0))</f>
        <v/>
      </c>
      <c r="I7" s="7">
        <f>IF(E7="","",F7*H7)</f>
        <v/>
      </c>
    </row>
    <row r="8">
      <c r="A8" s="5" t="inlineStr">
        <is>
          <t>D-3104</t>
        </is>
      </c>
      <c r="B8" s="5" t="inlineStr">
        <is>
          <t>Charter Logistics</t>
        </is>
      </c>
      <c r="C8" s="5" t="inlineStr">
        <is>
          <t>Northeast</t>
        </is>
      </c>
      <c r="D8" s="5" t="inlineStr">
        <is>
          <t>Existing</t>
        </is>
      </c>
      <c r="E8" s="5" t="inlineStr">
        <is>
          <t>Commit</t>
        </is>
      </c>
      <c r="F8" s="15" t="n">
        <v>85000</v>
      </c>
      <c r="G8" s="4" t="n">
        <v>46419</v>
      </c>
      <c r="H8" s="8">
        <f>IF(E8="","",IFERROR(INDEX(Stages!$D$5:$D$50,MATCH(E8,Stages!$A$5:$A$50,0)),0))</f>
        <v/>
      </c>
      <c r="I8" s="7">
        <f>IF(E8="","",F8*H8)</f>
        <v/>
      </c>
    </row>
    <row r="9">
      <c r="A9" s="5" t="inlineStr">
        <is>
          <t>D-3201</t>
        </is>
      </c>
      <c r="B9" s="5" t="inlineStr">
        <is>
          <t>Palmetto Packaging</t>
        </is>
      </c>
      <c r="C9" s="5" t="inlineStr">
        <is>
          <t>Southeast</t>
        </is>
      </c>
      <c r="D9" s="5" t="inlineStr">
        <is>
          <t>New</t>
        </is>
      </c>
      <c r="E9" s="5" t="inlineStr">
        <is>
          <t>Qualify</t>
        </is>
      </c>
      <c r="F9" s="15" t="n">
        <v>20000</v>
      </c>
      <c r="G9" s="4" t="n">
        <v>46447</v>
      </c>
      <c r="H9" s="8">
        <f>IF(E9="","",IFERROR(INDEX(Stages!$D$5:$D$50,MATCH(E9,Stages!$A$5:$A$50,0)),0))</f>
        <v/>
      </c>
      <c r="I9" s="7">
        <f>IF(E9="","",F9*H9)</f>
        <v/>
      </c>
    </row>
    <row r="10">
      <c r="A10" s="5" t="inlineStr">
        <is>
          <t>D-3202</t>
        </is>
      </c>
      <c r="B10" s="5" t="inlineStr">
        <is>
          <t>Gulf Coast Supply</t>
        </is>
      </c>
      <c r="C10" s="5" t="inlineStr">
        <is>
          <t>Southeast</t>
        </is>
      </c>
      <c r="D10" s="5" t="inlineStr">
        <is>
          <t>New</t>
        </is>
      </c>
      <c r="E10" s="5" t="inlineStr">
        <is>
          <t>Qualify</t>
        </is>
      </c>
      <c r="F10" s="15" t="n">
        <v>70000</v>
      </c>
      <c r="G10" s="4" t="n">
        <v>46419</v>
      </c>
      <c r="H10" s="8">
        <f>IF(E10="","",IFERROR(INDEX(Stages!$D$5:$D$50,MATCH(E10,Stages!$A$5:$A$50,0)),0))</f>
        <v/>
      </c>
      <c r="I10" s="7">
        <f>IF(E10="","",F10*H10)</f>
        <v/>
      </c>
    </row>
    <row r="11">
      <c r="A11" s="5" t="inlineStr">
        <is>
          <t>D-3203</t>
        </is>
      </c>
      <c r="B11" s="5" t="inlineStr">
        <is>
          <t>Peachtree Clinics</t>
        </is>
      </c>
      <c r="C11" s="5" t="inlineStr">
        <is>
          <t>Southeast</t>
        </is>
      </c>
      <c r="D11" s="5" t="inlineStr">
        <is>
          <t>New</t>
        </is>
      </c>
      <c r="E11" s="5" t="inlineStr">
        <is>
          <t>Negotiate</t>
        </is>
      </c>
      <c r="F11" s="15" t="n">
        <v>90000</v>
      </c>
      <c r="G11" s="4" t="n">
        <v>46388</v>
      </c>
      <c r="H11" s="8">
        <f>IF(E11="","",IFERROR(INDEX(Stages!$D$5:$D$50,MATCH(E11,Stages!$A$5:$A$50,0)),0))</f>
        <v/>
      </c>
      <c r="I11" s="7">
        <f>IF(E11="","",F11*H11)</f>
        <v/>
      </c>
    </row>
    <row r="12">
      <c r="A12" s="5" t="inlineStr">
        <is>
          <t>D-3204</t>
        </is>
      </c>
      <c r="B12" s="5" t="inlineStr">
        <is>
          <t>Bayou Marine</t>
        </is>
      </c>
      <c r="C12" s="5" t="inlineStr">
        <is>
          <t>Southeast</t>
        </is>
      </c>
      <c r="D12" s="5" t="inlineStr">
        <is>
          <t>New</t>
        </is>
      </c>
      <c r="E12" s="5" t="inlineStr">
        <is>
          <t>Propose</t>
        </is>
      </c>
      <c r="F12" s="15" t="n">
        <v>60000</v>
      </c>
      <c r="G12" s="4" t="n">
        <v>46508</v>
      </c>
      <c r="H12" s="8">
        <f>IF(E12="","",IFERROR(INDEX(Stages!$D$5:$D$50,MATCH(E12,Stages!$A$5:$A$50,0)),0))</f>
        <v/>
      </c>
      <c r="I12" s="7">
        <f>IF(E12="","",F12*H12)</f>
        <v/>
      </c>
    </row>
    <row r="13">
      <c r="A13" s="5" t="inlineStr">
        <is>
          <t>D-3301</t>
        </is>
      </c>
      <c r="B13" s="5" t="inlineStr">
        <is>
          <t>Lakeshore Plastics</t>
        </is>
      </c>
      <c r="C13" s="5" t="inlineStr">
        <is>
          <t>Midwest</t>
        </is>
      </c>
      <c r="D13" s="5" t="inlineStr">
        <is>
          <t>New</t>
        </is>
      </c>
      <c r="E13" s="5" t="inlineStr">
        <is>
          <t>Qualify</t>
        </is>
      </c>
      <c r="F13" s="15" t="n">
        <v>30000</v>
      </c>
      <c r="G13" s="4" t="n">
        <v>46447</v>
      </c>
      <c r="H13" s="8">
        <f>IF(E13="","",IFERROR(INDEX(Stages!$D$5:$D$50,MATCH(E13,Stages!$A$5:$A$50,0)),0))</f>
        <v/>
      </c>
      <c r="I13" s="7">
        <f>IF(E13="","",F13*H13)</f>
        <v/>
      </c>
    </row>
    <row r="14">
      <c r="A14" s="5" t="inlineStr">
        <is>
          <t>D-3302</t>
        </is>
      </c>
      <c r="B14" s="5" t="inlineStr">
        <is>
          <t>Prairie Ag Equipment</t>
        </is>
      </c>
      <c r="C14" s="5" t="inlineStr">
        <is>
          <t>Midwest</t>
        </is>
      </c>
      <c r="D14" s="5" t="inlineStr">
        <is>
          <t>New</t>
        </is>
      </c>
      <c r="E14" s="5" t="inlineStr">
        <is>
          <t>Discover</t>
        </is>
      </c>
      <c r="F14" s="15" t="n">
        <v>180000</v>
      </c>
      <c r="G14" s="4" t="n">
        <v>46419</v>
      </c>
      <c r="H14" s="8">
        <f>IF(E14="","",IFERROR(INDEX(Stages!$D$5:$D$50,MATCH(E14,Stages!$A$5:$A$50,0)),0))</f>
        <v/>
      </c>
      <c r="I14" s="7">
        <f>IF(E14="","",F14*H14)</f>
        <v/>
      </c>
    </row>
    <row r="15">
      <c r="A15" s="5" t="inlineStr">
        <is>
          <t>D-3303</t>
        </is>
      </c>
      <c r="B15" s="5" t="inlineStr">
        <is>
          <t>Heartland Grocers</t>
        </is>
      </c>
      <c r="C15" s="5" t="inlineStr">
        <is>
          <t>Midwest</t>
        </is>
      </c>
      <c r="D15" s="5" t="inlineStr">
        <is>
          <t>New</t>
        </is>
      </c>
      <c r="E15" s="5" t="inlineStr">
        <is>
          <t>Negotiate</t>
        </is>
      </c>
      <c r="F15" s="15" t="n">
        <v>50000</v>
      </c>
      <c r="G15" s="4" t="n">
        <v>46388</v>
      </c>
      <c r="H15" s="8">
        <f>IF(E15="","",IFERROR(INDEX(Stages!$D$5:$D$50,MATCH(E15,Stages!$A$5:$A$50,0)),0))</f>
        <v/>
      </c>
      <c r="I15" s="7">
        <f>IF(E15="","",F15*H15)</f>
        <v/>
      </c>
    </row>
    <row r="16">
      <c r="A16" s="5" t="inlineStr">
        <is>
          <t>D-3401</t>
        </is>
      </c>
      <c r="B16" s="5" t="inlineStr">
        <is>
          <t>Cascade Outdoor</t>
        </is>
      </c>
      <c r="C16" s="5" t="inlineStr">
        <is>
          <t>West</t>
        </is>
      </c>
      <c r="D16" s="5" t="inlineStr">
        <is>
          <t>New</t>
        </is>
      </c>
      <c r="E16" s="5" t="inlineStr">
        <is>
          <t>Qualify</t>
        </is>
      </c>
      <c r="F16" s="15" t="n">
        <v>20000</v>
      </c>
      <c r="G16" s="4" t="n">
        <v>46419</v>
      </c>
      <c r="H16" s="8">
        <f>IF(E16="","",IFERROR(INDEX(Stages!$D$5:$D$50,MATCH(E16,Stages!$A$5:$A$50,0)),0))</f>
        <v/>
      </c>
      <c r="I16" s="7">
        <f>IF(E16="","",F16*H16)</f>
        <v/>
      </c>
    </row>
    <row r="17">
      <c r="A17" s="5" t="inlineStr">
        <is>
          <t>D-3402</t>
        </is>
      </c>
      <c r="B17" s="5" t="inlineStr">
        <is>
          <t>Sierra Labs</t>
        </is>
      </c>
      <c r="C17" s="5" t="inlineStr">
        <is>
          <t>West</t>
        </is>
      </c>
      <c r="D17" s="5" t="inlineStr">
        <is>
          <t>New</t>
        </is>
      </c>
      <c r="E17" s="5" t="inlineStr">
        <is>
          <t>Qualify</t>
        </is>
      </c>
      <c r="F17" s="15" t="n">
        <v>25000</v>
      </c>
      <c r="G17" s="4" t="n">
        <v>46447</v>
      </c>
      <c r="H17" s="8">
        <f>IF(E17="","",IFERROR(INDEX(Stages!$D$5:$D$50,MATCH(E17,Stages!$A$5:$A$50,0)),0))</f>
        <v/>
      </c>
      <c r="I17" s="7">
        <f>IF(E17="","",F17*H17)</f>
        <v/>
      </c>
    </row>
    <row r="18">
      <c r="A18" s="5" t="inlineStr">
        <is>
          <t>D-3403</t>
        </is>
      </c>
      <c r="B18" s="5" t="inlineStr">
        <is>
          <t>Pacific Rim Freight</t>
        </is>
      </c>
      <c r="C18" s="5" t="inlineStr">
        <is>
          <t>West</t>
        </is>
      </c>
      <c r="D18" s="5" t="inlineStr">
        <is>
          <t>New</t>
        </is>
      </c>
      <c r="E18" s="5" t="inlineStr">
        <is>
          <t>Negotiate</t>
        </is>
      </c>
      <c r="F18" s="15" t="n">
        <v>105000</v>
      </c>
      <c r="G18" s="4" t="n">
        <v>46388</v>
      </c>
      <c r="H18" s="8">
        <f>IF(E18="","",IFERROR(INDEX(Stages!$D$5:$D$50,MATCH(E18,Stages!$A$5:$A$50,0)),0))</f>
        <v/>
      </c>
      <c r="I18" s="7">
        <f>IF(E18="","",F18*H18)</f>
        <v/>
      </c>
    </row>
    <row r="19">
      <c r="A19" s="5" t="inlineStr">
        <is>
          <t>D-3404</t>
        </is>
      </c>
      <c r="B19" s="5" t="inlineStr">
        <is>
          <t>Golden Gate Dental</t>
        </is>
      </c>
      <c r="C19" s="5" t="inlineStr">
        <is>
          <t>West</t>
        </is>
      </c>
      <c r="D19" s="5" t="inlineStr">
        <is>
          <t>Existing</t>
        </is>
      </c>
      <c r="E19" s="5" t="inlineStr">
        <is>
          <t>Propose</t>
        </is>
      </c>
      <c r="F19" s="15" t="n">
        <v>40000</v>
      </c>
      <c r="G19" s="4" t="n">
        <v>46447</v>
      </c>
      <c r="H19" s="8">
        <f>IF(E19="","",IFERROR(INDEX(Stages!$D$5:$D$50,MATCH(E19,Stages!$A$5:$A$50,0)),0))</f>
        <v/>
      </c>
      <c r="I19" s="7">
        <f>IF(E19="","",F19*H19)</f>
        <v/>
      </c>
    </row>
    <row r="20">
      <c r="A20" s="5" t="inlineStr">
        <is>
          <t>D-3501</t>
        </is>
      </c>
      <c r="B20" s="5" t="inlineStr">
        <is>
          <t>Mesa Building Supply</t>
        </is>
      </c>
      <c r="C20" s="5" t="inlineStr">
        <is>
          <t>Southwest</t>
        </is>
      </c>
      <c r="D20" s="5" t="inlineStr">
        <is>
          <t>New</t>
        </is>
      </c>
      <c r="E20" s="5" t="inlineStr">
        <is>
          <t>Discover</t>
        </is>
      </c>
      <c r="F20" s="15" t="n">
        <v>20000</v>
      </c>
      <c r="G20" s="4" t="n">
        <v>46447</v>
      </c>
      <c r="H20" s="8">
        <f>IF(E20="","",IFERROR(INDEX(Stages!$D$5:$D$50,MATCH(E20,Stages!$A$5:$A$50,0)),0))</f>
        <v/>
      </c>
      <c r="I20" s="7">
        <f>IF(E20="","",F20*H20)</f>
        <v/>
      </c>
    </row>
    <row r="21">
      <c r="A21" s="5" t="inlineStr">
        <is>
          <t>D-3502</t>
        </is>
      </c>
      <c r="B21" s="5" t="inlineStr">
        <is>
          <t>Red Rock Energy</t>
        </is>
      </c>
      <c r="C21" s="5" t="inlineStr">
        <is>
          <t>Southwest</t>
        </is>
      </c>
      <c r="D21" s="5" t="inlineStr">
        <is>
          <t>New</t>
        </is>
      </c>
      <c r="E21" s="5" t="inlineStr">
        <is>
          <t>Propose</t>
        </is>
      </c>
      <c r="F21" s="15" t="n">
        <v>40000</v>
      </c>
      <c r="G21" s="4" t="n">
        <v>46419</v>
      </c>
      <c r="H21" s="8">
        <f>IF(E21="","",IFERROR(INDEX(Stages!$D$5:$D$50,MATCH(E21,Stages!$A$5:$A$50,0)),0))</f>
        <v/>
      </c>
      <c r="I21" s="7">
        <f>IF(E21="","",F21*H21)</f>
        <v/>
      </c>
    </row>
    <row r="22">
      <c r="A22" s="5" t="inlineStr">
        <is>
          <t>D-3503</t>
        </is>
      </c>
      <c r="B22" s="5" t="inlineStr">
        <is>
          <t>Saguaro Health</t>
        </is>
      </c>
      <c r="C22" s="5" t="inlineStr">
        <is>
          <t>Southwest</t>
        </is>
      </c>
      <c r="D22" s="5" t="inlineStr">
        <is>
          <t>New</t>
        </is>
      </c>
      <c r="E22" s="5" t="inlineStr">
        <is>
          <t>Commit</t>
        </is>
      </c>
      <c r="F22" s="15" t="n">
        <v>30000</v>
      </c>
      <c r="G22" s="4" t="n">
        <v>46388</v>
      </c>
      <c r="H22" s="8">
        <f>IF(E22="","",IFERROR(INDEX(Stages!$D$5:$D$50,MATCH(E22,Stages!$A$5:$A$50,0)),0))</f>
        <v/>
      </c>
      <c r="I22" s="7">
        <f>IF(E22="","",F22*H22)</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Covirage (covirage.ai)</dc:creator>
  <dc:title>Sales forecast template</dc:title>
  <dcterms:created xsi:type="dcterms:W3CDTF">2026-10-01T06:45:21Z</dcterms:created>
  <dcterms:modified xsi:type="dcterms:W3CDTF">2026-10-01T06:45:21Z</dcterms:modified>
</cp:coreProperties>
</file>