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ummary" sheetId="2" state="visible" r:id="rId2"/>
    <sheet name="KPIs" sheetId="3" state="visible" r:id="rId3"/>
    <sheet name="Cash" sheetId="4" state="visible" r:id="rId4"/>
    <sheet name="Risks" sheetId="5" state="visible" r:id="rId5"/>
    <sheet name="Trend" sheetId="6" state="visible" r:id="rId6"/>
    <sheet name="Sources" sheetId="7" state="visible" r:id="rId7"/>
    <sheet name="Monthly" sheetId="8" state="visible" r:id="rId8"/>
  </sheets>
  <definedNames/>
  <calcPr calcId="124519" fullCalcOnLoad="1"/>
</workbook>
</file>

<file path=xl/styles.xml><?xml version="1.0" encoding="utf-8"?>
<styleSheet xmlns="http://schemas.openxmlformats.org/spreadsheetml/2006/main">
  <numFmts count="4">
    <numFmt numFmtId="164" formatCode="yyyy-mm-dd"/>
    <numFmt numFmtId="165" formatCode="m/d/yyyy"/>
    <numFmt numFmtId="166" formatCode="#,##0;(#,##0)"/>
    <numFmt numFmtId="167" formatCode="0.0%"/>
  </numFmts>
  <fonts count="6">
    <font>
      <name val="Calibri"/>
      <family val="2"/>
      <color theme="1"/>
      <sz val="11"/>
      <scheme val="minor"/>
    </font>
    <font>
      <b val="1"/>
      <color rgb="002B4CFF"/>
      <sz val="14"/>
    </font>
    <font>
      <i val="1"/>
      <color rgb="005B6577"/>
    </font>
    <font>
      <b val="1"/>
      <color rgb="000B1220"/>
    </font>
    <font>
      <b val="1"/>
    </font>
    <font>
      <i val="1"/>
    </font>
  </fonts>
  <fills count="4">
    <fill>
      <patternFill/>
    </fill>
    <fill>
      <patternFill patternType="gray125"/>
    </fill>
    <fill>
      <patternFill patternType="solid">
        <fgColor rgb="00EAEEFF"/>
      </patternFill>
    </fill>
    <fill>
      <patternFill patternType="solid">
        <fgColor rgb="00FFFDF0"/>
      </patternFill>
    </fill>
  </fills>
  <borders count="2">
    <border>
      <left/>
      <right/>
      <top/>
      <bottom/>
      <diagonal/>
    </border>
    <border>
      <top style="thin">
        <color rgb="000B1220"/>
      </top>
    </border>
  </borders>
  <cellStyleXfs count="1">
    <xf numFmtId="0" fontId="0" fillId="0" borderId="0"/>
  </cellStyleXfs>
  <cellXfs count="2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165" fontId="0" fillId="3" borderId="0" pivotButton="0" quotePrefix="0" xfId="0"/>
    <xf numFmtId="165" fontId="0" fillId="0" borderId="0" pivotButton="0" quotePrefix="0" xfId="0"/>
    <xf numFmtId="0" fontId="3" fillId="2" borderId="0" applyAlignment="1" pivotButton="0" quotePrefix="0" xfId="0">
      <alignment vertical="center" wrapText="1"/>
    </xf>
    <xf numFmtId="166" fontId="0" fillId="0" borderId="0" pivotButton="0" quotePrefix="0" xfId="0"/>
    <xf numFmtId="167" fontId="0" fillId="0" borderId="0" pivotButton="0" quotePrefix="0" xfId="0"/>
    <xf numFmtId="0" fontId="4" fillId="0" borderId="1" pivotButton="0" quotePrefix="0" xfId="0"/>
    <xf numFmtId="166" fontId="4" fillId="0" borderId="1" pivotButton="0" quotePrefix="0" xfId="0"/>
    <xf numFmtId="167" fontId="4" fillId="0" borderId="1" pivotButton="0" quotePrefix="0" xfId="0"/>
    <xf numFmtId="0" fontId="4" fillId="0" borderId="0" pivotButton="0" quotePrefix="0" xfId="0"/>
    <xf numFmtId="0" fontId="0" fillId="3" borderId="0" applyAlignment="1" pivotButton="0" quotePrefix="0" xfId="0">
      <alignment/>
    </xf>
    <xf numFmtId="0" fontId="0" fillId="3" borderId="0" pivotButton="0" quotePrefix="0" xfId="0"/>
    <xf numFmtId="167" fontId="0" fillId="3" borderId="0" pivotButton="0" quotePrefix="0" xfId="0"/>
    <xf numFmtId="166" fontId="0" fillId="3" borderId="0" pivotButton="0" quotePrefix="0" xfId="0"/>
    <xf numFmtId="2" fontId="0" fillId="0" borderId="0" pivotButton="0" quotePrefix="0" xfId="0"/>
    <xf numFmtId="2" fontId="0" fillId="3" borderId="0" pivotButton="0" quotePrefix="0" xfId="0"/>
    <xf numFmtId="165" fontId="3" fillId="2" borderId="0" applyAlignment="1" pivotButton="0" quotePrefix="0" xfId="0">
      <alignment vertical="center" wrapText="1"/>
    </xf>
    <xf numFmtId="0" fontId="5" fillId="0" borderId="0" pivotButton="0" quotePrefix="0" xfId="0"/>
  </cellXfs>
  <cellStyles count="1">
    <cellStyle name="Normal" xfId="0" builtinId="0" hidden="0"/>
  </cellStyles>
  <dxfs count="3">
    <dxf>
      <fill>
        <patternFill patternType="solid">
          <fgColor rgb="00DCF5E3"/>
        </patternFill>
      </fill>
    </dxf>
    <dxf>
      <fill>
        <patternFill patternType="solid">
          <fgColor rgb="00FBDADA"/>
        </patternFill>
      </fill>
    </dxf>
    <dxf>
      <fill>
        <patternFill patternType="solid">
          <fgColor rgb="00FFF1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1" t="inlineStr">
        <is>
          <t>Board report template</t>
        </is>
      </c>
    </row>
    <row r="3">
      <c r="A3" s="2" t="inlineStr">
        <is>
          <t>1. Monthly: one row per month and scenario (Actual or Budget): month-end date, revenue, cost of sales, operating expenses and closing cash, in USD thousands. Paste from the ledger and the budget; never type a figure into the Summary.</t>
        </is>
      </c>
    </row>
    <row r="4">
      <c r="A4" s="2" t="inlineStr">
        <is>
          <t>2. Summary: type the quarter-end date in cell B2. The one-page table fills itself: actual, budget, variance, variance %, a favorable or unfavorable reading, prior year and change on prior year. Write the executive summary below the table from these figures.</t>
        </is>
      </c>
    </row>
    <row r="5">
      <c r="A5" s="2" t="inlineStr">
        <is>
          <t>3. KPIs: eight KPIs over five quarters with target and status (On track, Watch, Off track). Revenue growth, gross margin and EBITDA margin for the latest quarter are linked to the Summary, so they cannot disagree.</t>
        </is>
      </c>
    </row>
    <row r="6">
      <c r="A6" s="2" t="inlineStr">
        <is>
          <t>4. Cash: opening cash, operating, investing and financing cash flow, closing cash (checked against the Summary), and covenant headroom on net debt to last-twelve-months EBITDA.</t>
        </is>
      </c>
    </row>
    <row r="7">
      <c r="A7" s="2" t="inlineStr">
        <is>
          <t>5. Risks: each risk with an owner, likelihood and impact (1 to 5), the score, the score at the last meeting and the change.</t>
        </is>
      </c>
    </row>
    <row r="8">
      <c r="A8" s="2" t="inlineStr">
        <is>
          <t>6. Trend: the five quarters ending with the quarter in Summary B2.</t>
        </is>
      </c>
    </row>
    <row r="9">
      <c r="A9" s="2" t="inlineStr">
        <is>
          <t>7. Sources: each headline figure with the file and date it came from, and the figure in that file. Every difference must be 0 before the papers go out.</t>
        </is>
      </c>
    </row>
    <row r="10">
      <c r="A10" s="2" t="inlineStr">
        <is>
          <t>The status rule on KPIs: On track if on or better than target; Watch if worse by up to the tolerance (5% of target); Off track beyond it. Headcount is on track within 2% of plan either way.</t>
        </is>
      </c>
    </row>
    <row r="11">
      <c r="A11" s="2" t="inlineStr">
        <is>
          <t>The sample figures are an example company. Replace them with your own; the yellow cells are the ones you are meant to change.</t>
        </is>
      </c>
    </row>
    <row r="13">
      <c r="A13" s="3" t="inlineStr">
        <is>
          <t>Made by Covirage. Upload your own export at covirage.ai and every figure is computed and traced to its rows.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1" customWidth="1" min="3" max="3"/>
    <col width="11" customWidth="1" min="4" max="4"/>
    <col width="11" customWidth="1" min="5" max="5"/>
    <col width="12" customWidth="1" min="6" max="6"/>
    <col width="11" customWidth="1" min="7" max="7"/>
    <col width="12" customWidth="1" min="8" max="8"/>
  </cols>
  <sheetData>
    <row r="1">
      <c r="A1" s="1" t="inlineStr">
        <is>
          <t>Board report: financial summary</t>
        </is>
      </c>
    </row>
    <row r="2">
      <c r="A2" t="inlineStr">
        <is>
          <t>Quarter end</t>
        </is>
      </c>
      <c r="B2" s="4" t="n">
        <v>46203</v>
      </c>
      <c r="C2" t="inlineStr">
        <is>
          <t>Prior year</t>
        </is>
      </c>
      <c r="D2" s="5">
        <f>EOMONTH($B$2,-12)</f>
        <v/>
      </c>
      <c r="E2" s="3" t="inlineStr">
        <is>
          <t>USD thousands</t>
        </is>
      </c>
    </row>
    <row r="4">
      <c r="A4" s="6" t="inlineStr">
        <is>
          <t>Line</t>
        </is>
      </c>
      <c r="B4" s="6" t="inlineStr">
        <is>
          <t>Actual</t>
        </is>
      </c>
      <c r="C4" s="6" t="inlineStr">
        <is>
          <t>Budget</t>
        </is>
      </c>
      <c r="D4" s="6" t="inlineStr">
        <is>
          <t>Variance</t>
        </is>
      </c>
      <c r="E4" s="6" t="inlineStr">
        <is>
          <t>Variance %</t>
        </is>
      </c>
      <c r="F4" s="6" t="inlineStr">
        <is>
          <t>Reading</t>
        </is>
      </c>
      <c r="G4" s="6" t="inlineStr">
        <is>
          <t>Prior year</t>
        </is>
      </c>
      <c r="H4" s="6" t="inlineStr">
        <is>
          <t>Change on prior year</t>
        </is>
      </c>
    </row>
    <row r="5">
      <c r="A5" t="inlineStr">
        <is>
          <t>Revenue</t>
        </is>
      </c>
      <c r="B5" s="7">
        <f>SUMIFS(Monthly!$C$2:$C$500,Monthly!$A$2:$A$500,"&gt;"&amp;EOMONTH($B$2,-3),Monthly!$A$2:$A$500,"&lt;="&amp;$B$2,Monthly!$B$2:$B$500,"Actual")</f>
        <v/>
      </c>
      <c r="C5" s="7">
        <f>SUMIFS(Monthly!$C$2:$C$500,Monthly!$A$2:$A$500,"&gt;"&amp;EOMONTH($B$2,-3),Monthly!$A$2:$A$500,"&lt;="&amp;$B$2,Monthly!$B$2:$B$500,"Budget")</f>
        <v/>
      </c>
      <c r="D5" s="7">
        <f>IFERROR(B5-C5,"")</f>
        <v/>
      </c>
      <c r="E5" s="8">
        <f>IF(C5=0,"",D5/ABS(C5))</f>
        <v/>
      </c>
      <c r="F5">
        <f>IF(D5="","",IF(D5=0,"On budget",IF(D5&gt;0,"Favorable","Unfavorable")))</f>
        <v/>
      </c>
      <c r="G5" s="7">
        <f>SUMIFS(Monthly!$C$2:$C$500,Monthly!$A$2:$A$500,"&gt;"&amp;EOMONTH($D$2,-3),Monthly!$A$2:$A$500,"&lt;="&amp;$D$2,Monthly!$B$2:$B$500,"Actual")</f>
        <v/>
      </c>
      <c r="H5" s="8">
        <f>IF(G5=0,"",B5/G5-1)</f>
        <v/>
      </c>
    </row>
    <row r="6">
      <c r="A6" t="inlineStr">
        <is>
          <t>Cost of sales</t>
        </is>
      </c>
      <c r="B6" s="7">
        <f>SUMIFS(Monthly!$D$2:$D$500,Monthly!$A$2:$A$500,"&gt;"&amp;EOMONTH($B$2,-3),Monthly!$A$2:$A$500,"&lt;="&amp;$B$2,Monthly!$B$2:$B$500,"Actual")</f>
        <v/>
      </c>
      <c r="C6" s="7">
        <f>SUMIFS(Monthly!$D$2:$D$500,Monthly!$A$2:$A$500,"&gt;"&amp;EOMONTH($B$2,-3),Monthly!$A$2:$A$500,"&lt;="&amp;$B$2,Monthly!$B$2:$B$500,"Budget")</f>
        <v/>
      </c>
      <c r="D6" s="7">
        <f>IFERROR(B6-C6,"")</f>
        <v/>
      </c>
      <c r="E6" s="8">
        <f>IF(C6=0,"",D6/ABS(C6))</f>
        <v/>
      </c>
      <c r="F6">
        <f>IF(D6="","",IF(D6=0,"On budget",IF(D6&lt;0,"Favorable","Unfavorable")))</f>
        <v/>
      </c>
      <c r="G6" s="7">
        <f>SUMIFS(Monthly!$D$2:$D$500,Monthly!$A$2:$A$500,"&gt;"&amp;EOMONTH($D$2,-3),Monthly!$A$2:$A$500,"&lt;="&amp;$D$2,Monthly!$B$2:$B$500,"Actual")</f>
        <v/>
      </c>
      <c r="H6" s="8">
        <f>IF(G6=0,"",B6/G6-1)</f>
        <v/>
      </c>
    </row>
    <row r="7">
      <c r="A7" s="9" t="inlineStr">
        <is>
          <t>Gross profit</t>
        </is>
      </c>
      <c r="B7" s="10">
        <f>B5-B6</f>
        <v/>
      </c>
      <c r="C7" s="10">
        <f>C5-C6</f>
        <v/>
      </c>
      <c r="D7" s="10">
        <f>IFERROR(B7-C7,"")</f>
        <v/>
      </c>
      <c r="E7" s="11">
        <f>IF(C7=0,"",D7/ABS(C7))</f>
        <v/>
      </c>
      <c r="F7" s="9">
        <f>IF(D7="","",IF(D7=0,"On budget",IF(D7&gt;0,"Favorable","Unfavorable")))</f>
        <v/>
      </c>
      <c r="G7" s="10">
        <f>G5-G6</f>
        <v/>
      </c>
      <c r="H7" s="11">
        <f>IF(G7=0,"",B7/G7-1)</f>
        <v/>
      </c>
    </row>
    <row r="8">
      <c r="A8" t="inlineStr">
        <is>
          <t>Gross margin</t>
        </is>
      </c>
      <c r="B8" s="8">
        <f>IFERROR(B7/B5,"")</f>
        <v/>
      </c>
      <c r="C8" s="8">
        <f>IFERROR(C7/C5,"")</f>
        <v/>
      </c>
      <c r="D8" s="8">
        <f>IFERROR(B8-C8,"")</f>
        <v/>
      </c>
      <c r="F8">
        <f>IF(D8="","",IF(D8=0,"On budget",IF(D8&gt;0,"Favorable","Unfavorable")))</f>
        <v/>
      </c>
      <c r="G8" s="8">
        <f>IFERROR(G7/G5,"")</f>
        <v/>
      </c>
    </row>
    <row r="9">
      <c r="A9" t="inlineStr">
        <is>
          <t>Operating expenses</t>
        </is>
      </c>
      <c r="B9" s="7">
        <f>SUMIFS(Monthly!$E$2:$E$500,Monthly!$A$2:$A$500,"&gt;"&amp;EOMONTH($B$2,-3),Monthly!$A$2:$A$500,"&lt;="&amp;$B$2,Monthly!$B$2:$B$500,"Actual")</f>
        <v/>
      </c>
      <c r="C9" s="7">
        <f>SUMIFS(Monthly!$E$2:$E$500,Monthly!$A$2:$A$500,"&gt;"&amp;EOMONTH($B$2,-3),Monthly!$A$2:$A$500,"&lt;="&amp;$B$2,Monthly!$B$2:$B$500,"Budget")</f>
        <v/>
      </c>
      <c r="D9" s="7">
        <f>IFERROR(B9-C9,"")</f>
        <v/>
      </c>
      <c r="E9" s="8">
        <f>IF(C9=0,"",D9/ABS(C9))</f>
        <v/>
      </c>
      <c r="F9">
        <f>IF(D9="","",IF(D9=0,"On budget",IF(D9&lt;0,"Favorable","Unfavorable")))</f>
        <v/>
      </c>
      <c r="G9" s="7">
        <f>SUMIFS(Monthly!$E$2:$E$500,Monthly!$A$2:$A$500,"&gt;"&amp;EOMONTH($D$2,-3),Monthly!$A$2:$A$500,"&lt;="&amp;$D$2,Monthly!$B$2:$B$500,"Actual")</f>
        <v/>
      </c>
      <c r="H9" s="8">
        <f>IF(G9=0,"",B9/G9-1)</f>
        <v/>
      </c>
    </row>
    <row r="10">
      <c r="A10" s="9" t="inlineStr">
        <is>
          <t>EBITDA</t>
        </is>
      </c>
      <c r="B10" s="10">
        <f>B7-B9</f>
        <v/>
      </c>
      <c r="C10" s="10">
        <f>C7-C9</f>
        <v/>
      </c>
      <c r="D10" s="10">
        <f>IFERROR(B10-C10,"")</f>
        <v/>
      </c>
      <c r="E10" s="11">
        <f>IF(C10=0,"",D10/ABS(C10))</f>
        <v/>
      </c>
      <c r="F10" s="9">
        <f>IF(D10="","",IF(D10=0,"On budget",IF(D10&gt;0,"Favorable","Unfavorable")))</f>
        <v/>
      </c>
      <c r="G10" s="10">
        <f>G7-G9</f>
        <v/>
      </c>
      <c r="H10" s="11">
        <f>IF(G10=0,"",B10/G10-1)</f>
        <v/>
      </c>
    </row>
    <row r="11">
      <c r="A11" t="inlineStr">
        <is>
          <t>EBITDA margin</t>
        </is>
      </c>
      <c r="B11" s="8">
        <f>IFERROR(B10/B5,"")</f>
        <v/>
      </c>
      <c r="C11" s="8">
        <f>IFERROR(C10/C5,"")</f>
        <v/>
      </c>
      <c r="D11" s="8">
        <f>IFERROR(B11-C11,"")</f>
        <v/>
      </c>
      <c r="F11">
        <f>IF(D11="","",IF(D11=0,"On budget",IF(D11&gt;0,"Favorable","Unfavorable")))</f>
        <v/>
      </c>
      <c r="G11" s="8">
        <f>IFERROR(G10/G5,"")</f>
        <v/>
      </c>
    </row>
    <row r="12">
      <c r="A12" t="inlineStr">
        <is>
          <t>Closing cash</t>
        </is>
      </c>
      <c r="B12" s="7">
        <f>SUMIFS(Monthly!$F$2:$F$500,Monthly!$A$2:$A$500,$B$2,Monthly!$B$2:$B$500,"Actual")</f>
        <v/>
      </c>
      <c r="C12" s="7">
        <f>SUMIFS(Monthly!$F$2:$F$500,Monthly!$A$2:$A$500,$B$2,Monthly!$B$2:$B$500,"Budget")</f>
        <v/>
      </c>
      <c r="D12" s="7">
        <f>IFERROR(B12-C12,"")</f>
        <v/>
      </c>
      <c r="E12" s="8">
        <f>IF(C12=0,"",D12/ABS(C12))</f>
        <v/>
      </c>
      <c r="F12">
        <f>IF(D12="","",IF(D12=0,"On budget",IF(D12&gt;0,"Favorable","Unfavorable")))</f>
        <v/>
      </c>
      <c r="G12" s="7">
        <f>SUMIFS(Monthly!$F$2:$F$500,Monthly!$A$2:$A$500,$D$2,Monthly!$B$2:$B$500,"Actual")</f>
        <v/>
      </c>
      <c r="H12" s="8">
        <f>IF(G12=0,"",B12/G12-1)</f>
        <v/>
      </c>
    </row>
    <row r="14">
      <c r="A14" s="3" t="inlineStr">
        <is>
          <t>Variance = actual - budget. On cost lines a negative variance is favorable. Margin variances are in percentage points.</t>
        </is>
      </c>
    </row>
    <row r="16">
      <c r="A16" s="12" t="inlineStr">
        <is>
          <t>Executive summary (write it from the table above; every figure must appear in it)</t>
        </is>
      </c>
    </row>
    <row r="17">
      <c r="A17" s="13" t="inlineStr">
        <is>
          <t>Revenue grew 10.6% on the second quarter of last year to $14.6 million but finished 2.7% below budget, because two enterprise contracts slipped into the third quarter.</t>
        </is>
      </c>
    </row>
    <row r="18">
      <c r="A18" s="13" t="inlineStr">
        <is>
          <t>Gross margin was 40.0%, a point below the 41.0% plan, so gross profit was $310,000 short of budget.</t>
        </is>
      </c>
    </row>
    <row r="19">
      <c r="A19" s="13" t="inlineStr">
        <is>
          <t>Operating expenses ran $130,000 under budget, which recovered part of that shortfall; EBITDA was $1.92 million, $180,000 (8.6%) below budget, at a 13.2% margin.</t>
        </is>
      </c>
    </row>
    <row r="20">
      <c r="A20" s="13" t="inlineStr">
        <is>
          <t>Closing cash was $6.3 million, $500,000 ahead of budget, and net debt is 1.6 times last-twelve-months EBITDA against a covenant maximum of 3.0.</t>
        </is>
      </c>
    </row>
    <row r="21">
      <c r="A21" s="13" t="inlineStr">
        <is>
          <t>The board is asked to approve the revised second-half forecast (paper 4) that moves the two contracts into the fourth quarter.</t>
        </is>
      </c>
    </row>
  </sheetData>
  <conditionalFormatting sqref="F5:F12">
    <cfRule type="cellIs" priority="1" operator="equal" dxfId="0">
      <formula>"Favorable"</formula>
    </cfRule>
    <cfRule type="cellIs" priority="2" operator="equal" dxfId="1">
      <formula>"Unfavorable"</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10" customWidth="1" min="3" max="3"/>
    <col width="7" customWidth="1" min="4" max="4"/>
    <col width="9" customWidth="1" min="5" max="5"/>
    <col width="9" customWidth="1" min="6" max="6"/>
    <col width="9" customWidth="1" min="7" max="7"/>
    <col width="9" customWidth="1" min="8" max="8"/>
    <col width="9" customWidth="1" min="9" max="9"/>
    <col width="9" customWidth="1" min="10" max="10"/>
    <col width="10" customWidth="1" min="11" max="11"/>
    <col width="10" customWidth="1" min="12" max="12"/>
  </cols>
  <sheetData>
    <row r="1">
      <c r="A1" s="1" t="inlineStr">
        <is>
          <t>KPIs</t>
        </is>
      </c>
    </row>
    <row r="2">
      <c r="A2" s="3" t="inlineStr">
        <is>
          <t>Five quarters, latest on the right. Values in the latest quarter that also appear on the Summary are linked to it.</t>
        </is>
      </c>
    </row>
    <row r="4">
      <c r="A4" s="6" t="inlineStr">
        <is>
          <t>KPI</t>
        </is>
      </c>
      <c r="B4" s="6" t="inlineStr">
        <is>
          <t>Good</t>
        </is>
      </c>
      <c r="C4" s="6" t="inlineStr">
        <is>
          <t>Tolerance</t>
        </is>
      </c>
      <c r="D4" s="6" t="inlineStr">
        <is>
          <t>Band</t>
        </is>
      </c>
      <c r="E4" s="6" t="inlineStr">
        <is>
          <t>Target</t>
        </is>
      </c>
      <c r="F4" s="6" t="inlineStr">
        <is>
          <t>Q2 2025</t>
        </is>
      </c>
      <c r="G4" s="6" t="inlineStr">
        <is>
          <t>Q3 2025</t>
        </is>
      </c>
      <c r="H4" s="6" t="inlineStr">
        <is>
          <t>Q4 2025</t>
        </is>
      </c>
      <c r="I4" s="6" t="inlineStr">
        <is>
          <t>Q1 2026</t>
        </is>
      </c>
      <c r="J4" s="6" t="inlineStr">
        <is>
          <t>Q2 2026</t>
        </is>
      </c>
      <c r="K4" s="6" t="inlineStr">
        <is>
          <t>Variance</t>
        </is>
      </c>
      <c r="L4" s="6" t="inlineStr">
        <is>
          <t>Status</t>
        </is>
      </c>
    </row>
    <row r="5">
      <c r="A5" s="14" t="inlineStr">
        <is>
          <t>Revenue growth on prior year</t>
        </is>
      </c>
      <c r="B5" s="14" t="inlineStr">
        <is>
          <t>up</t>
        </is>
      </c>
      <c r="C5" s="15" t="n">
        <v>0.05</v>
      </c>
      <c r="D5" s="15" t="n">
        <v>0</v>
      </c>
      <c r="E5" s="15" t="n">
        <v>0.12</v>
      </c>
      <c r="F5" s="15" t="n">
        <v>0.081</v>
      </c>
      <c r="G5" s="15" t="n">
        <v>0.092</v>
      </c>
      <c r="H5" s="15" t="n">
        <v>0.098</v>
      </c>
      <c r="I5" s="15" t="n">
        <v>0.104</v>
      </c>
      <c r="J5" s="8">
        <f>Summary!H5</f>
        <v/>
      </c>
      <c r="K5" s="8">
        <f>J5-E5</f>
        <v/>
      </c>
      <c r="L5">
        <f>IF(E5=0,"No target",IF(IF(B5="up",(E5-J5)/ABS(E5),IF(B5="down",(J5-E5)/ABS(E5),ABS(J5-E5)/ABS(E5)-D5))&lt;=0,"On track",IF(IF(B5="up",(E5-J5)/ABS(E5),IF(B5="down",(J5-E5)/ABS(E5),ABS(J5-E5)/ABS(E5)-D5))&lt;=C5,"Watch","Off track")))</f>
        <v/>
      </c>
    </row>
    <row r="6">
      <c r="A6" s="14" t="inlineStr">
        <is>
          <t>Gross margin</t>
        </is>
      </c>
      <c r="B6" s="14" t="inlineStr">
        <is>
          <t>up</t>
        </is>
      </c>
      <c r="C6" s="15" t="n">
        <v>0.05</v>
      </c>
      <c r="D6" s="15" t="n">
        <v>0</v>
      </c>
      <c r="E6" s="15" t="n">
        <v>0.41</v>
      </c>
      <c r="F6" s="15" t="n">
        <v>0.405</v>
      </c>
      <c r="G6" s="15" t="n">
        <v>0.401</v>
      </c>
      <c r="H6" s="15" t="n">
        <v>0.403</v>
      </c>
      <c r="I6" s="15" t="n">
        <v>0.402</v>
      </c>
      <c r="J6" s="8">
        <f>Summary!B8</f>
        <v/>
      </c>
      <c r="K6" s="8">
        <f>J6-E6</f>
        <v/>
      </c>
      <c r="L6">
        <f>IF(E6=0,"No target",IF(IF(B6="up",(E6-J6)/ABS(E6),IF(B6="down",(J6-E6)/ABS(E6),ABS(J6-E6)/ABS(E6)-D6))&lt;=0,"On track",IF(IF(B6="up",(E6-J6)/ABS(E6),IF(B6="down",(J6-E6)/ABS(E6),ABS(J6-E6)/ABS(E6)-D6))&lt;=C6,"Watch","Off track")))</f>
        <v/>
      </c>
    </row>
    <row r="7">
      <c r="A7" s="14" t="inlineStr">
        <is>
          <t>EBITDA margin</t>
        </is>
      </c>
      <c r="B7" s="14" t="inlineStr">
        <is>
          <t>up</t>
        </is>
      </c>
      <c r="C7" s="15" t="n">
        <v>0.05</v>
      </c>
      <c r="D7" s="15" t="n">
        <v>0</v>
      </c>
      <c r="E7" s="15" t="n">
        <v>0.14</v>
      </c>
      <c r="F7" s="15" t="n">
        <v>0.125</v>
      </c>
      <c r="G7" s="15" t="n">
        <v>0.123</v>
      </c>
      <c r="H7" s="15" t="n">
        <v>0.13</v>
      </c>
      <c r="I7" s="15" t="n">
        <v>0.124</v>
      </c>
      <c r="J7" s="8">
        <f>Summary!B11</f>
        <v/>
      </c>
      <c r="K7" s="8">
        <f>J7-E7</f>
        <v/>
      </c>
      <c r="L7">
        <f>IF(E7=0,"No target",IF(IF(B7="up",(E7-J7)/ABS(E7),IF(B7="down",(J7-E7)/ABS(E7),ABS(J7-E7)/ABS(E7)-D7))&lt;=0,"On track",IF(IF(B7="up",(E7-J7)/ABS(E7),IF(B7="down",(J7-E7)/ABS(E7),ABS(J7-E7)/ABS(E7)-D7))&lt;=C7,"Watch","Off track")))</f>
        <v/>
      </c>
    </row>
    <row r="8">
      <c r="A8" s="14" t="inlineStr">
        <is>
          <t>Net revenue retention</t>
        </is>
      </c>
      <c r="B8" s="14" t="inlineStr">
        <is>
          <t>up</t>
        </is>
      </c>
      <c r="C8" s="15" t="n">
        <v>0.05</v>
      </c>
      <c r="D8" s="15" t="n">
        <v>0</v>
      </c>
      <c r="E8" s="15" t="n">
        <v>1.1</v>
      </c>
      <c r="F8" s="15" t="n">
        <v>1.04</v>
      </c>
      <c r="G8" s="15" t="n">
        <v>1.05</v>
      </c>
      <c r="H8" s="15" t="n">
        <v>1.06</v>
      </c>
      <c r="I8" s="15" t="n">
        <v>1.07</v>
      </c>
      <c r="J8" s="15" t="n">
        <v>1.08</v>
      </c>
      <c r="K8" s="8">
        <f>J8-E8</f>
        <v/>
      </c>
      <c r="L8">
        <f>IF(E8=0,"No target",IF(IF(B8="up",(E8-J8)/ABS(E8),IF(B8="down",(J8-E8)/ABS(E8),ABS(J8-E8)/ABS(E8)-D8))&lt;=0,"On track",IF(IF(B8="up",(E8-J8)/ABS(E8),IF(B8="down",(J8-E8)/ABS(E8),ABS(J8-E8)/ABS(E8)-D8))&lt;=C8,"Watch","Off track")))</f>
        <v/>
      </c>
    </row>
    <row r="9">
      <c r="A9" s="14" t="inlineStr">
        <is>
          <t>New customers</t>
        </is>
      </c>
      <c r="B9" s="14" t="inlineStr">
        <is>
          <t>up</t>
        </is>
      </c>
      <c r="C9" s="15" t="n">
        <v>0.05</v>
      </c>
      <c r="D9" s="15" t="n">
        <v>0</v>
      </c>
      <c r="E9" s="16" t="n">
        <v>140</v>
      </c>
      <c r="F9" s="16" t="n">
        <v>120</v>
      </c>
      <c r="G9" s="16" t="n">
        <v>130</v>
      </c>
      <c r="H9" s="16" t="n">
        <v>128</v>
      </c>
      <c r="I9" s="16" t="n">
        <v>135</v>
      </c>
      <c r="J9" s="16" t="n">
        <v>142</v>
      </c>
      <c r="K9" s="7">
        <f>J9-E9</f>
        <v/>
      </c>
      <c r="L9">
        <f>IF(E9=0,"No target",IF(IF(B9="up",(E9-J9)/ABS(E9),IF(B9="down",(J9-E9)/ABS(E9),ABS(J9-E9)/ABS(E9)-D9))&lt;=0,"On track",IF(IF(B9="up",(E9-J9)/ABS(E9),IF(B9="down",(J9-E9)/ABS(E9),ABS(J9-E9)/ABS(E9)-D9))&lt;=C9,"Watch","Off track")))</f>
        <v/>
      </c>
    </row>
    <row r="10">
      <c r="A10" s="14" t="inlineStr">
        <is>
          <t>Customer churn (quarterly)</t>
        </is>
      </c>
      <c r="B10" s="14" t="inlineStr">
        <is>
          <t>down</t>
        </is>
      </c>
      <c r="C10" s="15" t="n">
        <v>0.05</v>
      </c>
      <c r="D10" s="15" t="n">
        <v>0</v>
      </c>
      <c r="E10" s="15" t="n">
        <v>0.04</v>
      </c>
      <c r="F10" s="15" t="n">
        <v>0.042</v>
      </c>
      <c r="G10" s="15" t="n">
        <v>0.04</v>
      </c>
      <c r="H10" s="15" t="n">
        <v>0.041</v>
      </c>
      <c r="I10" s="15" t="n">
        <v>0.038</v>
      </c>
      <c r="J10" s="15" t="n">
        <v>0.036</v>
      </c>
      <c r="K10" s="8">
        <f>J10-E10</f>
        <v/>
      </c>
      <c r="L10">
        <f>IF(E10=0,"No target",IF(IF(B10="up",(E10-J10)/ABS(E10),IF(B10="down",(J10-E10)/ABS(E10),ABS(J10-E10)/ABS(E10)-D10))&lt;=0,"On track",IF(IF(B10="up",(E10-J10)/ABS(E10),IF(B10="down",(J10-E10)/ABS(E10),ABS(J10-E10)/ABS(E10)-D10))&lt;=C10,"Watch","Off track")))</f>
        <v/>
      </c>
    </row>
    <row r="11">
      <c r="A11" s="14" t="inlineStr">
        <is>
          <t>DSO (days)</t>
        </is>
      </c>
      <c r="B11" s="14" t="inlineStr">
        <is>
          <t>down</t>
        </is>
      </c>
      <c r="C11" s="15" t="n">
        <v>0.05</v>
      </c>
      <c r="D11" s="15" t="n">
        <v>0</v>
      </c>
      <c r="E11" s="16" t="n">
        <v>45</v>
      </c>
      <c r="F11" s="16" t="n">
        <v>47</v>
      </c>
      <c r="G11" s="16" t="n">
        <v>46</v>
      </c>
      <c r="H11" s="16" t="n">
        <v>48</v>
      </c>
      <c r="I11" s="16" t="n">
        <v>46</v>
      </c>
      <c r="J11" s="16" t="n">
        <v>44</v>
      </c>
      <c r="K11" s="7">
        <f>J11-E11</f>
        <v/>
      </c>
      <c r="L11">
        <f>IF(E11=0,"No target",IF(IF(B11="up",(E11-J11)/ABS(E11),IF(B11="down",(J11-E11)/ABS(E11),ABS(J11-E11)/ABS(E11)-D11))&lt;=0,"On track",IF(IF(B11="up",(E11-J11)/ABS(E11),IF(B11="down",(J11-E11)/ABS(E11),ABS(J11-E11)/ABS(E11)-D11))&lt;=C11,"Watch","Off track")))</f>
        <v/>
      </c>
    </row>
    <row r="12">
      <c r="A12" s="14" t="inlineStr">
        <is>
          <t>Headcount</t>
        </is>
      </c>
      <c r="B12" s="14" t="inlineStr">
        <is>
          <t>band</t>
        </is>
      </c>
      <c r="C12" s="15" t="n">
        <v>0.05</v>
      </c>
      <c r="D12" s="15" t="n">
        <v>0.02</v>
      </c>
      <c r="E12" s="16" t="n">
        <v>440</v>
      </c>
      <c r="F12" s="16" t="n">
        <v>410</v>
      </c>
      <c r="G12" s="16" t="n">
        <v>418</v>
      </c>
      <c r="H12" s="16" t="n">
        <v>425</v>
      </c>
      <c r="I12" s="16" t="n">
        <v>430</v>
      </c>
      <c r="J12" s="16" t="n">
        <v>436</v>
      </c>
      <c r="K12" s="7">
        <f>J12-E12</f>
        <v/>
      </c>
      <c r="L12">
        <f>IF(E12=0,"No target",IF(IF(B12="up",(E12-J12)/ABS(E12),IF(B12="down",(J12-E12)/ABS(E12),ABS(J12-E12)/ABS(E12)-D12))&lt;=0,"On track",IF(IF(B12="up",(E12-J12)/ABS(E12),IF(B12="down",(J12-E12)/ABS(E12),ABS(J12-E12)/ABS(E12)-D12))&lt;=C12,"Watch","Off track")))</f>
        <v/>
      </c>
    </row>
    <row r="14">
      <c r="A14" t="inlineStr">
        <is>
          <t>On track</t>
        </is>
      </c>
      <c r="B14">
        <f>COUNTIFS($L$5:$L$12,A14)</f>
        <v/>
      </c>
    </row>
    <row r="15">
      <c r="A15" t="inlineStr">
        <is>
          <t>Watch</t>
        </is>
      </c>
      <c r="B15">
        <f>COUNTIFS($L$5:$L$12,A15)</f>
        <v/>
      </c>
    </row>
    <row r="16">
      <c r="A16" t="inlineStr">
        <is>
          <t>Off track</t>
        </is>
      </c>
      <c r="B16">
        <f>COUNTIFS($L$5:$L$12,A16)</f>
        <v/>
      </c>
    </row>
    <row r="18">
      <c r="A18" s="3" t="inlineStr">
        <is>
          <t>Variance = latest quarter - target. Percentages are stored as fractions (0.40 = 40.0%).</t>
        </is>
      </c>
    </row>
  </sheetData>
  <conditionalFormatting sqref="L5:L12">
    <cfRule type="cellIs" priority="1" operator="equal" dxfId="0">
      <formula>"On track"</formula>
    </cfRule>
    <cfRule type="cellIs" priority="2" operator="equal" dxfId="2">
      <formula>"Watch"</formula>
    </cfRule>
    <cfRule type="cellIs" priority="3" operator="equal" dxfId="1">
      <formula>"Off track"</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2" customWidth="1" min="2" max="2"/>
  </cols>
  <sheetData>
    <row r="1">
      <c r="A1" s="1" t="inlineStr">
        <is>
          <t>Cash and funding</t>
        </is>
      </c>
    </row>
    <row r="2">
      <c r="A2" s="3" t="inlineStr">
        <is>
          <t>USD thousands, for the quarter in Summary B2.</t>
        </is>
      </c>
    </row>
    <row r="4">
      <c r="A4" s="6" t="inlineStr">
        <is>
          <t>Line</t>
        </is>
      </c>
      <c r="B4" s="6" t="inlineStr">
        <is>
          <t>Amount</t>
        </is>
      </c>
    </row>
    <row r="5">
      <c r="A5" t="inlineStr">
        <is>
          <t>Opening cash</t>
        </is>
      </c>
      <c r="B5" s="7">
        <f>SUMIFS(Monthly!$F$2:$F$500,Monthly!$A$2:$A$500,EOMONTH(Summary!$B$2,-3),Monthly!$B$2:$B$500,"Actual")</f>
        <v/>
      </c>
    </row>
    <row r="6">
      <c r="A6" t="inlineStr">
        <is>
          <t>Operating cash flow</t>
        </is>
      </c>
      <c r="B6" s="16" t="n">
        <v>1150</v>
      </c>
    </row>
    <row r="7">
      <c r="A7" t="inlineStr">
        <is>
          <t>Investing cash flow</t>
        </is>
      </c>
      <c r="B7" s="16" t="n">
        <v>-380</v>
      </c>
    </row>
    <row r="8">
      <c r="A8" t="inlineStr">
        <is>
          <t>Financing cash flow</t>
        </is>
      </c>
      <c r="B8" s="16" t="n">
        <v>-220</v>
      </c>
    </row>
    <row r="9">
      <c r="A9" s="9" t="inlineStr">
        <is>
          <t>Closing cash</t>
        </is>
      </c>
      <c r="B9" s="10">
        <f>SUM(B5:B8)</f>
        <v/>
      </c>
    </row>
    <row r="10">
      <c r="A10" t="inlineStr">
        <is>
          <t>Closing cash on the Summary</t>
        </is>
      </c>
      <c r="B10" s="7">
        <f>Summary!B12</f>
        <v/>
      </c>
    </row>
    <row r="11">
      <c r="A11" t="inlineStr">
        <is>
          <t>Difference (must be 0)</t>
        </is>
      </c>
      <c r="B11" s="7">
        <f>ROUND(B9-B10,2)</f>
        <v/>
      </c>
    </row>
    <row r="13">
      <c r="A13" t="inlineStr">
        <is>
          <t>Total debt</t>
        </is>
      </c>
      <c r="B13" s="16" t="n">
        <v>18000</v>
      </c>
    </row>
    <row r="14">
      <c r="A14" t="inlineStr">
        <is>
          <t>Net debt</t>
        </is>
      </c>
      <c r="B14" s="7">
        <f>B13-B9</f>
        <v/>
      </c>
    </row>
    <row r="15">
      <c r="A15" t="inlineStr">
        <is>
          <t>EBITDA, last twelve months</t>
        </is>
      </c>
      <c r="B15" s="7">
        <f>SUMIFS(Monthly!$C$2:$C$500,Monthly!$A$2:$A$500,"&gt;"&amp;EOMONTH(Summary!$B$2,-12),Monthly!$A$2:$A$500,"&lt;="&amp;Summary!$B$2,Monthly!$B$2:$B$500,"Actual")-SUMIFS(Monthly!$D$2:$D$500,Monthly!$A$2:$A$500,"&gt;"&amp;EOMONTH(Summary!$B$2,-12),Monthly!$A$2:$A$500,"&lt;="&amp;Summary!$B$2,Monthly!$B$2:$B$500,"Actual")-SUMIFS(Monthly!$E$2:$E$500,Monthly!$A$2:$A$500,"&gt;"&amp;EOMONTH(Summary!$B$2,-12),Monthly!$A$2:$A$500,"&lt;="&amp;Summary!$B$2,Monthly!$B$2:$B$500,"Actual")</f>
        <v/>
      </c>
    </row>
    <row r="16">
      <c r="A16" t="inlineStr">
        <is>
          <t>Net debt / EBITDA (times)</t>
        </is>
      </c>
      <c r="B16" s="17">
        <f>IFERROR(B14/B15,"")</f>
        <v/>
      </c>
    </row>
    <row r="17">
      <c r="A17" t="inlineStr">
        <is>
          <t>Covenant maximum (times)</t>
        </is>
      </c>
      <c r="B17" s="18" t="n">
        <v>3</v>
      </c>
    </row>
    <row r="18">
      <c r="A18" t="inlineStr">
        <is>
          <t>Covenant headroom</t>
        </is>
      </c>
      <c r="B18" s="8">
        <f>IFERROR((B17-B16)/B17,"")</f>
        <v/>
      </c>
    </row>
    <row r="20">
      <c r="A20" s="3" t="inlineStr">
        <is>
          <t>Covenant headroom = (covenant maximum - actual ratio) / covenant maximum. Use the definitions in your own credit agreement.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0" customWidth="1" min="2" max="2"/>
    <col width="10" customWidth="1" min="3" max="3"/>
    <col width="8" customWidth="1" min="4" max="4"/>
    <col width="7" customWidth="1" min="5" max="5"/>
    <col width="9" customWidth="1" min="6" max="6"/>
    <col width="10" customWidth="1" min="7" max="7"/>
    <col width="8" customWidth="1" min="8" max="8"/>
    <col width="60" customWidth="1" min="9" max="9"/>
  </cols>
  <sheetData>
    <row r="1">
      <c r="A1" s="1" t="inlineStr">
        <is>
          <t>Risk register</t>
        </is>
      </c>
    </row>
    <row r="2">
      <c r="A2" s="3" t="inlineStr">
        <is>
          <t>Likelihood and impact from 1 (low) to 5 (high). Score = likelihood x impact.</t>
        </is>
      </c>
    </row>
    <row r="4">
      <c r="A4" s="6" t="inlineStr">
        <is>
          <t>Risk</t>
        </is>
      </c>
      <c r="B4" s="6" t="inlineStr">
        <is>
          <t>Owner</t>
        </is>
      </c>
      <c r="C4" s="6" t="inlineStr">
        <is>
          <t>Likelihood</t>
        </is>
      </c>
      <c r="D4" s="6" t="inlineStr">
        <is>
          <t>Impact</t>
        </is>
      </c>
      <c r="E4" s="6" t="inlineStr">
        <is>
          <t>Score</t>
        </is>
      </c>
      <c r="F4" s="6" t="inlineStr">
        <is>
          <t>Rating</t>
        </is>
      </c>
      <c r="G4" s="6" t="inlineStr">
        <is>
          <t>Score last meeting</t>
        </is>
      </c>
      <c r="H4" s="6" t="inlineStr">
        <is>
          <t>Change</t>
        </is>
      </c>
      <c r="I4" s="6" t="inlineStr">
        <is>
          <t>Action</t>
        </is>
      </c>
    </row>
    <row r="5">
      <c r="A5" s="14" t="inlineStr">
        <is>
          <t>Two enterprise contracts slip from Q3 to Q4</t>
        </is>
      </c>
      <c r="B5" s="14" t="inlineStr">
        <is>
          <t>Chief Revenue Officer</t>
        </is>
      </c>
      <c r="C5" s="14" t="n">
        <v>4</v>
      </c>
      <c r="D5" s="14" t="n">
        <v>3</v>
      </c>
      <c r="E5">
        <f>C5*D5</f>
        <v/>
      </c>
      <c r="F5">
        <f>IF(E5&gt;=15,"High",IF(E5&gt;=8,"Medium","Low"))</f>
        <v/>
      </c>
      <c r="G5" s="14" t="n">
        <v>9</v>
      </c>
      <c r="H5">
        <f>IF(G5="","New",IF(E5&gt;G5,"Up",IF(E5&lt;G5,"Down","Same")))</f>
        <v/>
      </c>
      <c r="I5" s="14" t="inlineStr">
        <is>
          <t>Weekly deal review; Q3 forecast cut by the two contracts until signed</t>
        </is>
      </c>
    </row>
    <row r="6">
      <c r="A6" s="14" t="inlineStr">
        <is>
          <t>Largest supplier raises prices 6% from October</t>
        </is>
      </c>
      <c r="B6" s="14" t="inlineStr">
        <is>
          <t>COO</t>
        </is>
      </c>
      <c r="C6" s="14" t="n">
        <v>3</v>
      </c>
      <c r="D6" s="14" t="n">
        <v>4</v>
      </c>
      <c r="E6">
        <f>C6*D6</f>
        <v/>
      </c>
      <c r="F6">
        <f>IF(E6&gt;=15,"High",IF(E6&gt;=8,"Medium","Low"))</f>
        <v/>
      </c>
      <c r="G6" s="14" t="n">
        <v>12</v>
      </c>
      <c r="H6">
        <f>IF(G6="","New",IF(E6&gt;G6,"Up",IF(E6&lt;G6,"Down","Same")))</f>
        <v/>
      </c>
      <c r="I6" s="14" t="inlineStr">
        <is>
          <t>Second supplier qualified; price clause renegotiation under way</t>
        </is>
      </c>
    </row>
    <row r="7">
      <c r="A7" s="14" t="inlineStr">
        <is>
          <t>Customer concentration: top 5 customers 31% of revenue</t>
        </is>
      </c>
      <c r="B7" s="14" t="inlineStr">
        <is>
          <t>CFO</t>
        </is>
      </c>
      <c r="C7" s="14" t="n">
        <v>2</v>
      </c>
      <c r="D7" s="14" t="n">
        <v>4</v>
      </c>
      <c r="E7">
        <f>C7*D7</f>
        <v/>
      </c>
      <c r="F7">
        <f>IF(E7&gt;=15,"High",IF(E7&gt;=8,"Medium","Low"))</f>
        <v/>
      </c>
      <c r="G7" s="14" t="n">
        <v>8</v>
      </c>
      <c r="H7">
        <f>IF(G7="","New",IF(E7&gt;G7,"Up",IF(E7&lt;G7,"Down","Same")))</f>
        <v/>
      </c>
      <c r="I7" s="14" t="inlineStr">
        <is>
          <t>Account plans for the top 5; target below 25% by year end</t>
        </is>
      </c>
    </row>
    <row r="8">
      <c r="A8" s="14" t="inlineStr">
        <is>
          <t>Ransomware or data breach</t>
        </is>
      </c>
      <c r="B8" s="14" t="inlineStr">
        <is>
          <t>CISO</t>
        </is>
      </c>
      <c r="C8" s="14" t="n">
        <v>2</v>
      </c>
      <c r="D8" s="14" t="n">
        <v>5</v>
      </c>
      <c r="E8">
        <f>C8*D8</f>
        <v/>
      </c>
      <c r="F8">
        <f>IF(E8&gt;=15,"High",IF(E8&gt;=8,"Medium","Low"))</f>
        <v/>
      </c>
      <c r="G8" s="14" t="n">
        <v>10</v>
      </c>
      <c r="H8">
        <f>IF(G8="","New",IF(E8&gt;G8,"Up",IF(E8&lt;G8,"Down","Same")))</f>
        <v/>
      </c>
      <c r="I8" s="14" t="inlineStr">
        <is>
          <t>Backup restore test passed in May; tabletop exercise in Q3</t>
        </is>
      </c>
    </row>
    <row r="9">
      <c r="A9" s="14" t="inlineStr">
        <is>
          <t>Controller vacancy delays the close</t>
        </is>
      </c>
      <c r="B9" s="14" t="inlineStr">
        <is>
          <t>CFO</t>
        </is>
      </c>
      <c r="C9" s="14" t="n">
        <v>2</v>
      </c>
      <c r="D9" s="14" t="n">
        <v>3</v>
      </c>
      <c r="E9">
        <f>C9*D9</f>
        <v/>
      </c>
      <c r="F9">
        <f>IF(E9&gt;=15,"High",IF(E9&gt;=8,"Medium","Low"))</f>
        <v/>
      </c>
      <c r="G9" s="14" t="n">
        <v>9</v>
      </c>
      <c r="H9">
        <f>IF(G9="","New",IF(E9&gt;G9,"Up",IF(E9&lt;G9,"Down","Same")))</f>
        <v/>
      </c>
      <c r="I9" s="14" t="inlineStr">
        <is>
          <t>Interim controller in place; close calendar unchanged</t>
        </is>
      </c>
    </row>
    <row r="11">
      <c r="A11" s="3" t="inlineStr">
        <is>
          <t>Rating: High at 15 or more, Medium at 8 to 14, Low below 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2" customWidth="1" min="3" max="3"/>
    <col width="12" customWidth="1" min="4" max="4"/>
    <col width="12" customWidth="1" min="5" max="5"/>
    <col width="12" customWidth="1" min="6" max="6"/>
  </cols>
  <sheetData>
    <row r="1">
      <c r="A1" s="1" t="inlineStr">
        <is>
          <t>Five-quarter trend</t>
        </is>
      </c>
    </row>
    <row r="2">
      <c r="A2" s="3" t="inlineStr">
        <is>
          <t>USD thousands. Quarter ends counted back from Summary B2.</t>
        </is>
      </c>
    </row>
    <row r="4">
      <c r="A4" s="6" t="inlineStr">
        <is>
          <t>Line</t>
        </is>
      </c>
      <c r="B4" s="19">
        <f>EOMONTH(Summary!$B$2,-12)</f>
        <v/>
      </c>
      <c r="C4" s="19">
        <f>EOMONTH(Summary!$B$2,-9)</f>
        <v/>
      </c>
      <c r="D4" s="19">
        <f>EOMONTH(Summary!$B$2,-6)</f>
        <v/>
      </c>
      <c r="E4" s="19">
        <f>EOMONTH(Summary!$B$2,-3)</f>
        <v/>
      </c>
      <c r="F4" s="19">
        <f>EOMONTH(Summary!$B$2,0)</f>
        <v/>
      </c>
    </row>
    <row r="5">
      <c r="A5" t="inlineStr">
        <is>
          <t>Revenue</t>
        </is>
      </c>
      <c r="B5" s="7">
        <f>SUMIFS(Monthly!$C$2:$C$500,Monthly!$A$2:$A$500,"&gt;"&amp;EOMONTH(B$4,-3),Monthly!$A$2:$A$500,"&lt;="&amp;B$4,Monthly!$B$2:$B$500,"Actual")</f>
        <v/>
      </c>
      <c r="C5" s="7">
        <f>SUMIFS(Monthly!$C$2:$C$500,Monthly!$A$2:$A$500,"&gt;"&amp;EOMONTH(C$4,-3),Monthly!$A$2:$A$500,"&lt;="&amp;C$4,Monthly!$B$2:$B$500,"Actual")</f>
        <v/>
      </c>
      <c r="D5" s="7">
        <f>SUMIFS(Monthly!$C$2:$C$500,Monthly!$A$2:$A$500,"&gt;"&amp;EOMONTH(D$4,-3),Monthly!$A$2:$A$500,"&lt;="&amp;D$4,Monthly!$B$2:$B$500,"Actual")</f>
        <v/>
      </c>
      <c r="E5" s="7">
        <f>SUMIFS(Monthly!$C$2:$C$500,Monthly!$A$2:$A$500,"&gt;"&amp;EOMONTH(E$4,-3),Monthly!$A$2:$A$500,"&lt;="&amp;E$4,Monthly!$B$2:$B$500,"Actual")</f>
        <v/>
      </c>
      <c r="F5" s="7">
        <f>SUMIFS(Monthly!$C$2:$C$500,Monthly!$A$2:$A$500,"&gt;"&amp;EOMONTH(F$4,-3),Monthly!$A$2:$A$500,"&lt;="&amp;F$4,Monthly!$B$2:$B$500,"Actual")</f>
        <v/>
      </c>
    </row>
    <row r="6">
      <c r="A6" t="inlineStr">
        <is>
          <t>Gross profit</t>
        </is>
      </c>
      <c r="B6" s="7">
        <f>SUMIFS(Monthly!$C$2:$C$500,Monthly!$A$2:$A$500,"&gt;"&amp;EOMONTH(B$4,-3),Monthly!$A$2:$A$500,"&lt;="&amp;B$4,Monthly!$B$2:$B$500,"Actual")-SUMIFS(Monthly!$D$2:$D$500,Monthly!$A$2:$A$500,"&gt;"&amp;EOMONTH(B$4,-3),Monthly!$A$2:$A$500,"&lt;="&amp;B$4,Monthly!$B$2:$B$500,"Actual")</f>
        <v/>
      </c>
      <c r="C6" s="7">
        <f>SUMIFS(Monthly!$C$2:$C$500,Monthly!$A$2:$A$500,"&gt;"&amp;EOMONTH(C$4,-3),Monthly!$A$2:$A$500,"&lt;="&amp;C$4,Monthly!$B$2:$B$500,"Actual")-SUMIFS(Monthly!$D$2:$D$500,Monthly!$A$2:$A$500,"&gt;"&amp;EOMONTH(C$4,-3),Monthly!$A$2:$A$500,"&lt;="&amp;C$4,Monthly!$B$2:$B$500,"Actual")</f>
        <v/>
      </c>
      <c r="D6" s="7">
        <f>SUMIFS(Monthly!$C$2:$C$500,Monthly!$A$2:$A$500,"&gt;"&amp;EOMONTH(D$4,-3),Monthly!$A$2:$A$500,"&lt;="&amp;D$4,Monthly!$B$2:$B$500,"Actual")-SUMIFS(Monthly!$D$2:$D$500,Monthly!$A$2:$A$500,"&gt;"&amp;EOMONTH(D$4,-3),Monthly!$A$2:$A$500,"&lt;="&amp;D$4,Monthly!$B$2:$B$500,"Actual")</f>
        <v/>
      </c>
      <c r="E6" s="7">
        <f>SUMIFS(Monthly!$C$2:$C$500,Monthly!$A$2:$A$500,"&gt;"&amp;EOMONTH(E$4,-3),Monthly!$A$2:$A$500,"&lt;="&amp;E$4,Monthly!$B$2:$B$500,"Actual")-SUMIFS(Monthly!$D$2:$D$500,Monthly!$A$2:$A$500,"&gt;"&amp;EOMONTH(E$4,-3),Monthly!$A$2:$A$500,"&lt;="&amp;E$4,Monthly!$B$2:$B$500,"Actual")</f>
        <v/>
      </c>
      <c r="F6" s="7">
        <f>SUMIFS(Monthly!$C$2:$C$500,Monthly!$A$2:$A$500,"&gt;"&amp;EOMONTH(F$4,-3),Monthly!$A$2:$A$500,"&lt;="&amp;F$4,Monthly!$B$2:$B$500,"Actual")-SUMIFS(Monthly!$D$2:$D$500,Monthly!$A$2:$A$500,"&gt;"&amp;EOMONTH(F$4,-3),Monthly!$A$2:$A$500,"&lt;="&amp;F$4,Monthly!$B$2:$B$500,"Actual")</f>
        <v/>
      </c>
    </row>
    <row r="7">
      <c r="A7" t="inlineStr">
        <is>
          <t>Gross margin</t>
        </is>
      </c>
      <c r="B7" s="8">
        <f>IFERROR(B6/B5,"")</f>
        <v/>
      </c>
      <c r="C7" s="8">
        <f>IFERROR(C6/C5,"")</f>
        <v/>
      </c>
      <c r="D7" s="8">
        <f>IFERROR(D6/D5,"")</f>
        <v/>
      </c>
      <c r="E7" s="8">
        <f>IFERROR(E6/E5,"")</f>
        <v/>
      </c>
      <c r="F7" s="8">
        <f>IFERROR(F6/F5,"")</f>
        <v/>
      </c>
    </row>
    <row r="8">
      <c r="A8" t="inlineStr">
        <is>
          <t>Operating expenses</t>
        </is>
      </c>
      <c r="B8" s="7">
        <f>SUMIFS(Monthly!$E$2:$E$500,Monthly!$A$2:$A$500,"&gt;"&amp;EOMONTH(B$4,-3),Monthly!$A$2:$A$500,"&lt;="&amp;B$4,Monthly!$B$2:$B$500,"Actual")</f>
        <v/>
      </c>
      <c r="C8" s="7">
        <f>SUMIFS(Monthly!$E$2:$E$500,Monthly!$A$2:$A$500,"&gt;"&amp;EOMONTH(C$4,-3),Monthly!$A$2:$A$500,"&lt;="&amp;C$4,Monthly!$B$2:$B$500,"Actual")</f>
        <v/>
      </c>
      <c r="D8" s="7">
        <f>SUMIFS(Monthly!$E$2:$E$500,Monthly!$A$2:$A$500,"&gt;"&amp;EOMONTH(D$4,-3),Monthly!$A$2:$A$500,"&lt;="&amp;D$4,Monthly!$B$2:$B$500,"Actual")</f>
        <v/>
      </c>
      <c r="E8" s="7">
        <f>SUMIFS(Monthly!$E$2:$E$500,Monthly!$A$2:$A$500,"&gt;"&amp;EOMONTH(E$4,-3),Monthly!$A$2:$A$500,"&lt;="&amp;E$4,Monthly!$B$2:$B$500,"Actual")</f>
        <v/>
      </c>
      <c r="F8" s="7">
        <f>SUMIFS(Monthly!$E$2:$E$500,Monthly!$A$2:$A$500,"&gt;"&amp;EOMONTH(F$4,-3),Monthly!$A$2:$A$500,"&lt;="&amp;F$4,Monthly!$B$2:$B$500,"Actual")</f>
        <v/>
      </c>
    </row>
    <row r="9">
      <c r="A9" t="inlineStr">
        <is>
          <t>EBITDA</t>
        </is>
      </c>
      <c r="B9" s="7">
        <f>B6-B8</f>
        <v/>
      </c>
      <c r="C9" s="7">
        <f>C6-C8</f>
        <v/>
      </c>
      <c r="D9" s="7">
        <f>D6-D8</f>
        <v/>
      </c>
      <c r="E9" s="7">
        <f>E6-E8</f>
        <v/>
      </c>
      <c r="F9" s="7">
        <f>F6-F8</f>
        <v/>
      </c>
    </row>
    <row r="10">
      <c r="A10" t="inlineStr">
        <is>
          <t>EBITDA margin</t>
        </is>
      </c>
      <c r="B10" s="8">
        <f>IFERROR(B9/B5,"")</f>
        <v/>
      </c>
      <c r="C10" s="8">
        <f>IFERROR(C9/C5,"")</f>
        <v/>
      </c>
      <c r="D10" s="8">
        <f>IFERROR(D9/D5,"")</f>
        <v/>
      </c>
      <c r="E10" s="8">
        <f>IFERROR(E9/E5,"")</f>
        <v/>
      </c>
      <c r="F10" s="8">
        <f>IFERROR(F9/F5,"")</f>
        <v/>
      </c>
    </row>
    <row r="11">
      <c r="A11" t="inlineStr">
        <is>
          <t>Closing cash</t>
        </is>
      </c>
      <c r="B11" s="7">
        <f>SUMIFS(Monthly!$F$2:$F$500,Monthly!$A$2:$A$500,B$4,Monthly!$B$2:$B$500,"Actual")</f>
        <v/>
      </c>
      <c r="C11" s="7">
        <f>SUMIFS(Monthly!$F$2:$F$500,Monthly!$A$2:$A$500,C$4,Monthly!$B$2:$B$500,"Actual")</f>
        <v/>
      </c>
      <c r="D11" s="7">
        <f>SUMIFS(Monthly!$F$2:$F$500,Monthly!$A$2:$A$500,D$4,Monthly!$B$2:$B$500,"Actual")</f>
        <v/>
      </c>
      <c r="E11" s="7">
        <f>SUMIFS(Monthly!$F$2:$F$500,Monthly!$A$2:$A$500,E$4,Monthly!$B$2:$B$500,"Actual")</f>
        <v/>
      </c>
      <c r="F11" s="7">
        <f>SUMIFS(Monthly!$F$2:$F$500,Monthly!$A$2:$A$500,F$4,Monthly!$B$2:$B$500,"Actual")</f>
        <v/>
      </c>
    </row>
    <row r="12">
      <c r="A12" t="inlineStr">
        <is>
          <t>Revenue growth on prior year</t>
        </is>
      </c>
      <c r="B12" s="8">
        <f>IF(SUMIFS(Monthly!$C$2:$C$500,Monthly!$A$2:$A$500,"&gt;"&amp;EOMONTH(EOMONTH(B$4,-12),-3),Monthly!$A$2:$A$500,"&lt;="&amp;EOMONTH(B$4,-12),Monthly!$B$2:$B$500,"Actual")=0,"",B5/SUMIFS(Monthly!$C$2:$C$500,Monthly!$A$2:$A$500,"&gt;"&amp;EOMONTH(EOMONTH(B$4,-12),-3),Monthly!$A$2:$A$500,"&lt;="&amp;EOMONTH(B$4,-12),Monthly!$B$2:$B$500,"Actual")-1)</f>
        <v/>
      </c>
      <c r="C12" s="8">
        <f>IF(SUMIFS(Monthly!$C$2:$C$500,Monthly!$A$2:$A$500,"&gt;"&amp;EOMONTH(EOMONTH(C$4,-12),-3),Monthly!$A$2:$A$500,"&lt;="&amp;EOMONTH(C$4,-12),Monthly!$B$2:$B$500,"Actual")=0,"",C5/SUMIFS(Monthly!$C$2:$C$500,Monthly!$A$2:$A$500,"&gt;"&amp;EOMONTH(EOMONTH(C$4,-12),-3),Monthly!$A$2:$A$500,"&lt;="&amp;EOMONTH(C$4,-12),Monthly!$B$2:$B$500,"Actual")-1)</f>
        <v/>
      </c>
      <c r="D12" s="8">
        <f>IF(SUMIFS(Monthly!$C$2:$C$500,Monthly!$A$2:$A$500,"&gt;"&amp;EOMONTH(EOMONTH(D$4,-12),-3),Monthly!$A$2:$A$500,"&lt;="&amp;EOMONTH(D$4,-12),Monthly!$B$2:$B$500,"Actual")=0,"",D5/SUMIFS(Monthly!$C$2:$C$500,Monthly!$A$2:$A$500,"&gt;"&amp;EOMONTH(EOMONTH(D$4,-12),-3),Monthly!$A$2:$A$500,"&lt;="&amp;EOMONTH(D$4,-12),Monthly!$B$2:$B$500,"Actual")-1)</f>
        <v/>
      </c>
      <c r="E12" s="8">
        <f>IF(SUMIFS(Monthly!$C$2:$C$500,Monthly!$A$2:$A$500,"&gt;"&amp;EOMONTH(EOMONTH(E$4,-12),-3),Monthly!$A$2:$A$500,"&lt;="&amp;EOMONTH(E$4,-12),Monthly!$B$2:$B$500,"Actual")=0,"",E5/SUMIFS(Monthly!$C$2:$C$500,Monthly!$A$2:$A$500,"&gt;"&amp;EOMONTH(EOMONTH(E$4,-12),-3),Monthly!$A$2:$A$500,"&lt;="&amp;EOMONTH(E$4,-12),Monthly!$B$2:$B$500,"Actual")-1)</f>
        <v/>
      </c>
      <c r="F12" s="8">
        <f>IF(SUMIFS(Monthly!$C$2:$C$500,Monthly!$A$2:$A$500,"&gt;"&amp;EOMONTH(EOMONTH(F$4,-12),-3),Monthly!$A$2:$A$500,"&lt;="&amp;EOMONTH(F$4,-12),Monthly!$B$2:$B$500,"Actual")=0,"",F5/SUMIFS(Monthly!$C$2:$C$500,Monthly!$A$2:$A$500,"&gt;"&amp;EOMONTH(EOMONTH(F$4,-12),-3),Monthly!$A$2:$A$500,"&lt;="&amp;EOMONTH(F$4,-12),Monthly!$B$2:$B$500,"Actual")-1)</f>
        <v/>
      </c>
    </row>
    <row r="14">
      <c r="A14" s="3" t="inlineStr">
        <is>
          <t>Growth is blank where Monthly has no actuals for the same quarter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26" customWidth="1" min="1" max="1"/>
    <col width="13" customWidth="1" min="2" max="2"/>
    <col width="36" customWidth="1" min="3" max="3"/>
    <col width="12" customWidth="1" min="4" max="4"/>
    <col width="13" customWidth="1" min="5" max="5"/>
    <col width="11" customWidth="1" min="6" max="6"/>
    <col width="8" customWidth="1" min="7" max="7"/>
  </cols>
  <sheetData>
    <row r="1">
      <c r="A1" s="1" t="inlineStr">
        <is>
          <t>Sources</t>
        </is>
      </c>
    </row>
    <row r="2">
      <c r="A2" s="3" t="inlineStr">
        <is>
          <t>Each headline figure, where it came from, and the figure in that file. The difference must be 0.</t>
        </is>
      </c>
    </row>
    <row r="4">
      <c r="A4" s="6" t="inlineStr">
        <is>
          <t>Figure</t>
        </is>
      </c>
      <c r="B4" s="6" t="inlineStr">
        <is>
          <t>In the report</t>
        </is>
      </c>
      <c r="C4" s="6" t="inlineStr">
        <is>
          <t>Source file</t>
        </is>
      </c>
      <c r="D4" s="6" t="inlineStr">
        <is>
          <t>Extract date</t>
        </is>
      </c>
      <c r="E4" s="6" t="inlineStr">
        <is>
          <t>In the source</t>
        </is>
      </c>
      <c r="F4" s="6" t="inlineStr">
        <is>
          <t>Difference</t>
        </is>
      </c>
      <c r="G4" s="6" t="inlineStr">
        <is>
          <t>Agrees</t>
        </is>
      </c>
    </row>
    <row r="5">
      <c r="A5" t="inlineStr">
        <is>
          <t>Revenue, quarter</t>
        </is>
      </c>
      <c r="B5" s="7">
        <f>Summary!B5</f>
        <v/>
      </c>
      <c r="C5" s="14" t="inlineStr">
        <is>
          <t>GL trial balance export, Q2 2026</t>
        </is>
      </c>
      <c r="D5" s="4" t="n">
        <v>46213</v>
      </c>
      <c r="E5" s="16" t="n">
        <v>14600</v>
      </c>
      <c r="F5" s="7">
        <f>ROUND(B5-E5,2)</f>
        <v/>
      </c>
      <c r="G5">
        <f>IF(F5=0,"Yes","Check")</f>
        <v/>
      </c>
    </row>
    <row r="6">
      <c r="A6" t="inlineStr">
        <is>
          <t>Gross profit, quarter</t>
        </is>
      </c>
      <c r="B6" s="7">
        <f>Summary!B7</f>
        <v/>
      </c>
      <c r="C6" s="14" t="inlineStr">
        <is>
          <t>GL trial balance export, Q2 2026</t>
        </is>
      </c>
      <c r="D6" s="4" t="n">
        <v>46213</v>
      </c>
      <c r="E6" s="16" t="n">
        <v>5840</v>
      </c>
      <c r="F6" s="7">
        <f>ROUND(B6-E6,2)</f>
        <v/>
      </c>
      <c r="G6">
        <f>IF(F6=0,"Yes","Check")</f>
        <v/>
      </c>
    </row>
    <row r="7">
      <c r="A7" t="inlineStr">
        <is>
          <t>EBITDA, quarter</t>
        </is>
      </c>
      <c r="B7" s="7">
        <f>Summary!B10</f>
        <v/>
      </c>
      <c r="C7" s="14" t="inlineStr">
        <is>
          <t>GL trial balance export, Q2 2026</t>
        </is>
      </c>
      <c r="D7" s="4" t="n">
        <v>46213</v>
      </c>
      <c r="E7" s="16" t="n">
        <v>1920</v>
      </c>
      <c r="F7" s="7">
        <f>ROUND(B7-E7,2)</f>
        <v/>
      </c>
      <c r="G7">
        <f>IF(F7=0,"Yes","Check")</f>
        <v/>
      </c>
    </row>
    <row r="8">
      <c r="A8" t="inlineStr">
        <is>
          <t>Revenue budget, quarter</t>
        </is>
      </c>
      <c r="B8" s="7">
        <f>Summary!C5</f>
        <v/>
      </c>
      <c r="C8" s="14" t="inlineStr">
        <is>
          <t>Board-approved budget file</t>
        </is>
      </c>
      <c r="D8" s="4" t="n">
        <v>46213</v>
      </c>
      <c r="E8" s="16" t="n">
        <v>15000</v>
      </c>
      <c r="F8" s="7">
        <f>ROUND(B8-E8,2)</f>
        <v/>
      </c>
      <c r="G8">
        <f>IF(F8=0,"Yes","Check")</f>
        <v/>
      </c>
    </row>
    <row r="9">
      <c r="A9" t="inlineStr">
        <is>
          <t>Closing cash</t>
        </is>
      </c>
      <c r="B9" s="7">
        <f>Summary!B12</f>
        <v/>
      </c>
      <c r="C9" s="14" t="inlineStr">
        <is>
          <t>Bank reconciliation, June 30, 2026</t>
        </is>
      </c>
      <c r="D9" s="4" t="n">
        <v>46213</v>
      </c>
      <c r="E9" s="16" t="n">
        <v>6300</v>
      </c>
      <c r="F9" s="7">
        <f>ROUND(B9-E9,2)</f>
        <v/>
      </c>
      <c r="G9">
        <f>IF(F9=0,"Yes","Check")</f>
        <v/>
      </c>
    </row>
    <row r="10">
      <c r="A10" t="inlineStr">
        <is>
          <t>Total debt</t>
        </is>
      </c>
      <c r="B10" s="7">
        <f>Cash!B13</f>
        <v/>
      </c>
      <c r="C10" s="14" t="inlineStr">
        <is>
          <t>Lender statement, June 30, 2026</t>
        </is>
      </c>
      <c r="D10" s="4" t="n">
        <v>46213</v>
      </c>
      <c r="E10" s="16" t="n">
        <v>18000</v>
      </c>
      <c r="F10" s="7">
        <f>ROUND(B10-E10,2)</f>
        <v/>
      </c>
      <c r="G10">
        <f>IF(F10=0,"Yes","Check")</f>
        <v/>
      </c>
    </row>
    <row r="12">
      <c r="A12" s="20" t="inlineStr">
        <is>
          <t>Figures that do not agree (must be 0)</t>
        </is>
      </c>
      <c r="B12">
        <f>COUNTIFS(G5:G10,"Check")</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2" customWidth="1" min="3" max="3"/>
    <col width="14" customWidth="1" min="4" max="4"/>
    <col width="18" customWidth="1" min="5" max="5"/>
    <col width="14" customWidth="1" min="6" max="6"/>
  </cols>
  <sheetData>
    <row r="1">
      <c r="A1" s="6" t="inlineStr">
        <is>
          <t>Month end</t>
        </is>
      </c>
      <c r="B1" s="6" t="inlineStr">
        <is>
          <t>Scenario</t>
        </is>
      </c>
      <c r="C1" s="6" t="inlineStr">
        <is>
          <t>Revenue</t>
        </is>
      </c>
      <c r="D1" s="6" t="inlineStr">
        <is>
          <t>Cost of sales</t>
        </is>
      </c>
      <c r="E1" s="6" t="inlineStr">
        <is>
          <t>Operating expenses</t>
        </is>
      </c>
      <c r="F1" s="6" t="inlineStr">
        <is>
          <t>Closing cash</t>
        </is>
      </c>
      <c r="H1" s="3" t="inlineStr">
        <is>
          <t>USD thousands. Month end as a date (for example 6/30/2026).</t>
        </is>
      </c>
    </row>
    <row r="2">
      <c r="A2" s="4" t="n">
        <v>45777</v>
      </c>
      <c r="B2" s="14" t="inlineStr">
        <is>
          <t>Actual</t>
        </is>
      </c>
      <c r="C2" s="16" t="n">
        <v>4300</v>
      </c>
      <c r="D2" s="16" t="n">
        <v>2560</v>
      </c>
      <c r="E2" s="16" t="n">
        <v>1220</v>
      </c>
      <c r="F2" s="16" t="n">
        <v>4900</v>
      </c>
    </row>
    <row r="3">
      <c r="A3" s="4" t="n">
        <v>45808</v>
      </c>
      <c r="B3" s="14" t="inlineStr">
        <is>
          <t>Actual</t>
        </is>
      </c>
      <c r="C3" s="16" t="n">
        <v>4400</v>
      </c>
      <c r="D3" s="16" t="n">
        <v>2620</v>
      </c>
      <c r="E3" s="16" t="n">
        <v>1230</v>
      </c>
      <c r="F3" s="16" t="n">
        <v>5000</v>
      </c>
    </row>
    <row r="4">
      <c r="A4" s="4" t="n">
        <v>45838</v>
      </c>
      <c r="B4" s="14" t="inlineStr">
        <is>
          <t>Actual</t>
        </is>
      </c>
      <c r="C4" s="16" t="n">
        <v>4500</v>
      </c>
      <c r="D4" s="16" t="n">
        <v>2670</v>
      </c>
      <c r="E4" s="16" t="n">
        <v>1250</v>
      </c>
      <c r="F4" s="16" t="n">
        <v>5100</v>
      </c>
    </row>
    <row r="5">
      <c r="A5" s="4" t="n">
        <v>45869</v>
      </c>
      <c r="B5" s="14" t="inlineStr">
        <is>
          <t>Actual</t>
        </is>
      </c>
      <c r="C5" s="16" t="n">
        <v>4450</v>
      </c>
      <c r="D5" s="16" t="n">
        <v>2670</v>
      </c>
      <c r="E5" s="16" t="n">
        <v>1240</v>
      </c>
      <c r="F5" s="16" t="n">
        <v>5150</v>
      </c>
    </row>
    <row r="6">
      <c r="A6" s="4" t="n">
        <v>45900</v>
      </c>
      <c r="B6" s="14" t="inlineStr">
        <is>
          <t>Actual</t>
        </is>
      </c>
      <c r="C6" s="16" t="n">
        <v>4500</v>
      </c>
      <c r="D6" s="16" t="n">
        <v>2690</v>
      </c>
      <c r="E6" s="16" t="n">
        <v>1250</v>
      </c>
      <c r="F6" s="16" t="n">
        <v>5200</v>
      </c>
    </row>
    <row r="7">
      <c r="A7" s="4" t="n">
        <v>45930</v>
      </c>
      <c r="B7" s="14" t="inlineStr">
        <is>
          <t>Actual</t>
        </is>
      </c>
      <c r="C7" s="16" t="n">
        <v>4550</v>
      </c>
      <c r="D7" s="16" t="n">
        <v>2730</v>
      </c>
      <c r="E7" s="16" t="n">
        <v>1260</v>
      </c>
      <c r="F7" s="16" t="n">
        <v>5300</v>
      </c>
    </row>
    <row r="8">
      <c r="A8" s="4" t="n">
        <v>45961</v>
      </c>
      <c r="B8" s="14" t="inlineStr">
        <is>
          <t>Actual</t>
        </is>
      </c>
      <c r="C8" s="16" t="n">
        <v>4600</v>
      </c>
      <c r="D8" s="16" t="n">
        <v>2750</v>
      </c>
      <c r="E8" s="16" t="n">
        <v>1270</v>
      </c>
      <c r="F8" s="16" t="n">
        <v>5400</v>
      </c>
    </row>
    <row r="9">
      <c r="A9" s="4" t="n">
        <v>45991</v>
      </c>
      <c r="B9" s="14" t="inlineStr">
        <is>
          <t>Actual</t>
        </is>
      </c>
      <c r="C9" s="16" t="n">
        <v>4700</v>
      </c>
      <c r="D9" s="16" t="n">
        <v>2800</v>
      </c>
      <c r="E9" s="16" t="n">
        <v>1280</v>
      </c>
      <c r="F9" s="16" t="n">
        <v>5500</v>
      </c>
    </row>
    <row r="10">
      <c r="A10" s="4" t="n">
        <v>46022</v>
      </c>
      <c r="B10" s="14" t="inlineStr">
        <is>
          <t>Actual</t>
        </is>
      </c>
      <c r="C10" s="16" t="n">
        <v>4800</v>
      </c>
      <c r="D10" s="16" t="n">
        <v>2870</v>
      </c>
      <c r="E10" s="16" t="n">
        <v>1300</v>
      </c>
      <c r="F10" s="16" t="n">
        <v>5600</v>
      </c>
    </row>
    <row r="11">
      <c r="A11" s="4" t="n">
        <v>46053</v>
      </c>
      <c r="B11" s="14" t="inlineStr">
        <is>
          <t>Actual</t>
        </is>
      </c>
      <c r="C11" s="16" t="n">
        <v>4500</v>
      </c>
      <c r="D11" s="16" t="n">
        <v>2690</v>
      </c>
      <c r="E11" s="16" t="n">
        <v>1280</v>
      </c>
      <c r="F11" s="16" t="n">
        <v>5650</v>
      </c>
    </row>
    <row r="12">
      <c r="A12" s="4" t="n">
        <v>46081</v>
      </c>
      <c r="B12" s="14" t="inlineStr">
        <is>
          <t>Actual</t>
        </is>
      </c>
      <c r="C12" s="16" t="n">
        <v>4650</v>
      </c>
      <c r="D12" s="16" t="n">
        <v>2780</v>
      </c>
      <c r="E12" s="16" t="n">
        <v>1290</v>
      </c>
      <c r="F12" s="16" t="n">
        <v>5700</v>
      </c>
    </row>
    <row r="13">
      <c r="A13" s="4" t="n">
        <v>46112</v>
      </c>
      <c r="B13" s="14" t="inlineStr">
        <is>
          <t>Actual</t>
        </is>
      </c>
      <c r="C13" s="16" t="n">
        <v>4750</v>
      </c>
      <c r="D13" s="16" t="n">
        <v>2840</v>
      </c>
      <c r="E13" s="16" t="n">
        <v>1300</v>
      </c>
      <c r="F13" s="16" t="n">
        <v>5750</v>
      </c>
    </row>
    <row r="14">
      <c r="A14" s="4" t="n">
        <v>46142</v>
      </c>
      <c r="B14" s="14" t="inlineStr">
        <is>
          <t>Actual</t>
        </is>
      </c>
      <c r="C14" s="16" t="n">
        <v>4750</v>
      </c>
      <c r="D14" s="16" t="n">
        <v>2850</v>
      </c>
      <c r="E14" s="16" t="n">
        <v>1300</v>
      </c>
      <c r="F14" s="16" t="n">
        <v>5900</v>
      </c>
    </row>
    <row r="15">
      <c r="A15" s="4" t="n">
        <v>46173</v>
      </c>
      <c r="B15" s="14" t="inlineStr">
        <is>
          <t>Actual</t>
        </is>
      </c>
      <c r="C15" s="16" t="n">
        <v>4880</v>
      </c>
      <c r="D15" s="16" t="n">
        <v>2920</v>
      </c>
      <c r="E15" s="16" t="n">
        <v>1305</v>
      </c>
      <c r="F15" s="16" t="n">
        <v>6050</v>
      </c>
    </row>
    <row r="16">
      <c r="A16" s="4" t="n">
        <v>46203</v>
      </c>
      <c r="B16" s="14" t="inlineStr">
        <is>
          <t>Actual</t>
        </is>
      </c>
      <c r="C16" s="16" t="n">
        <v>4970</v>
      </c>
      <c r="D16" s="16" t="n">
        <v>2990</v>
      </c>
      <c r="E16" s="16" t="n">
        <v>1315</v>
      </c>
      <c r="F16" s="16" t="n">
        <v>6300</v>
      </c>
    </row>
    <row r="17">
      <c r="A17" s="4" t="n">
        <v>46142</v>
      </c>
      <c r="B17" s="14" t="inlineStr">
        <is>
          <t>Budget</t>
        </is>
      </c>
      <c r="C17" s="16" t="n">
        <v>4900</v>
      </c>
      <c r="D17" s="16" t="n">
        <v>2940</v>
      </c>
      <c r="E17" s="16" t="n">
        <v>1340</v>
      </c>
      <c r="F17" s="16" t="n">
        <v>5500</v>
      </c>
    </row>
    <row r="18">
      <c r="A18" s="4" t="n">
        <v>46173</v>
      </c>
      <c r="B18" s="14" t="inlineStr">
        <is>
          <t>Budget</t>
        </is>
      </c>
      <c r="C18" s="16" t="n">
        <v>5000</v>
      </c>
      <c r="D18" s="16" t="n">
        <v>2950</v>
      </c>
      <c r="E18" s="16" t="n">
        <v>1350</v>
      </c>
      <c r="F18" s="16" t="n">
        <v>5650</v>
      </c>
    </row>
    <row r="19">
      <c r="A19" s="4" t="n">
        <v>46203</v>
      </c>
      <c r="B19" s="14" t="inlineStr">
        <is>
          <t>Budget</t>
        </is>
      </c>
      <c r="C19" s="16" t="n">
        <v>5100</v>
      </c>
      <c r="D19" s="16" t="n">
        <v>2960</v>
      </c>
      <c r="E19" s="16" t="n">
        <v>1360</v>
      </c>
      <c r="F19" s="16" t="n">
        <v>5800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Covirage (covirage.ai)</dc:creator>
  <dc:title>Board report template</dc:title>
  <dcterms:created xsi:type="dcterms:W3CDTF">2026-10-01T06:43:13Z</dcterms:created>
  <dcterms:modified xsi:type="dcterms:W3CDTF">2026-10-01T06:43:13Z</dcterms:modified>
</cp:coreProperties>
</file>